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" windowWidth="15192" windowHeight="5892" activeTab="1"/>
  </bookViews>
  <sheets>
    <sheet name="коэффициенты" sheetId="1" r:id="rId1"/>
    <sheet name="фан" sheetId="2" r:id="rId2"/>
    <sheet name="спорт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Tutty</author>
  </authors>
  <commentList>
    <comment ref="J2" authorId="0">
      <text>
        <r>
          <rPr>
            <b/>
            <sz val="8"/>
            <rFont val="Tahoma"/>
            <family val="0"/>
          </rPr>
          <t>1,3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20,28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18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18,23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1, 14, 18, 23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5, 9, 23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5, 9, 23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1, 3, 5, 9, 12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1, 9, 18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5, 18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23, 25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1, 3, 5, 9, 18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1, 18, 23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1, 3, 18, 23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0"/>
          </rPr>
          <t>1, 3, 5, 19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0"/>
          </rPr>
          <t>1, 3, 5, 9, 12, 14, 18, 23, 25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9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sz val="8"/>
            <rFont val="Tahoma"/>
            <family val="0"/>
          </rPr>
          <t xml:space="preserve">1, 12, 14, 18, 23
</t>
        </r>
      </text>
    </comment>
    <comment ref="J39" authorId="0">
      <text>
        <r>
          <rPr>
            <b/>
            <sz val="8"/>
            <rFont val="Tahoma"/>
            <family val="0"/>
          </rPr>
          <t>1, 5, 23</t>
        </r>
        <r>
          <rPr>
            <sz val="8"/>
            <rFont val="Tahoma"/>
            <family val="0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0"/>
          </rPr>
          <t>18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rFont val="Tahoma"/>
            <family val="0"/>
          </rPr>
          <t>1, 3, 5, 9, 14, 18, 23</t>
        </r>
        <r>
          <rPr>
            <sz val="8"/>
            <rFont val="Tahoma"/>
            <family val="0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0"/>
          </rPr>
          <t>9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0"/>
          </rPr>
          <t>1, 3, 5, 9, 18, 19, 21, 23, 25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b/>
            <sz val="8"/>
            <rFont val="Tahoma"/>
            <family val="0"/>
          </rPr>
          <t>1, 3, 5, 9</t>
        </r>
        <r>
          <rPr>
            <sz val="8"/>
            <rFont val="Tahoma"/>
            <family val="0"/>
          </rPr>
          <t xml:space="preserve">
</t>
        </r>
      </text>
    </comment>
    <comment ref="J46" authorId="0">
      <text>
        <r>
          <rPr>
            <b/>
            <sz val="8"/>
            <rFont val="Tahoma"/>
            <family val="0"/>
          </rPr>
          <t>1, 18, 23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1, 5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8"/>
            <rFont val="Tahoma"/>
            <family val="0"/>
          </rPr>
          <t>1, 3, 5, 9</t>
        </r>
        <r>
          <rPr>
            <sz val="8"/>
            <rFont val="Tahoma"/>
            <family val="0"/>
          </rPr>
          <t xml:space="preserve">
</t>
        </r>
      </text>
    </comment>
    <comment ref="J52" authorId="0">
      <text>
        <r>
          <rPr>
            <b/>
            <sz val="8"/>
            <rFont val="Tahoma"/>
            <family val="0"/>
          </rPr>
          <t>1, 3, 5, 9, 12, 14, 18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8"/>
            <rFont val="Tahoma"/>
            <family val="0"/>
          </rPr>
          <t>1, 3, 5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sz val="8"/>
            <rFont val="Tahoma"/>
            <family val="0"/>
          </rPr>
          <t>1, 3, 5, 12, 14</t>
        </r>
        <r>
          <rPr>
            <sz val="8"/>
            <rFont val="Tahoma"/>
            <family val="0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0"/>
          </rPr>
          <t>1, 3, 5, 9, 18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b/>
            <sz val="8"/>
            <rFont val="Tahoma"/>
            <family val="0"/>
          </rPr>
          <t>1, 3, 5, 9, 14, 16, 23, 27, 28</t>
        </r>
        <r>
          <rPr>
            <sz val="8"/>
            <rFont val="Tahoma"/>
            <family val="0"/>
          </rPr>
          <t xml:space="preserve">
</t>
        </r>
      </text>
    </comment>
    <comment ref="J59" authorId="0">
      <text>
        <r>
          <rPr>
            <b/>
            <sz val="8"/>
            <rFont val="Tahoma"/>
            <family val="0"/>
          </rPr>
          <t>3, 23</t>
        </r>
        <r>
          <rPr>
            <sz val="8"/>
            <rFont val="Tahoma"/>
            <family val="0"/>
          </rPr>
          <t xml:space="preserve">
</t>
        </r>
      </text>
    </comment>
    <comment ref="J61" authorId="0">
      <text>
        <r>
          <rPr>
            <b/>
            <sz val="8"/>
            <rFont val="Tahoma"/>
            <family val="0"/>
          </rPr>
          <t>1, 3, 12, 18</t>
        </r>
        <r>
          <rPr>
            <sz val="8"/>
            <rFont val="Tahoma"/>
            <family val="0"/>
          </rPr>
          <t xml:space="preserve">
</t>
        </r>
      </text>
    </comment>
    <comment ref="J62" authorId="0">
      <text>
        <r>
          <rPr>
            <b/>
            <sz val="8"/>
            <rFont val="Tahoma"/>
            <family val="0"/>
          </rPr>
          <t>1, 3, 5, 9, 18</t>
        </r>
        <r>
          <rPr>
            <sz val="8"/>
            <rFont val="Tahoma"/>
            <family val="0"/>
          </rPr>
          <t xml:space="preserve">
</t>
        </r>
      </text>
    </comment>
    <comment ref="J63" authorId="0">
      <text>
        <r>
          <rPr>
            <b/>
            <sz val="8"/>
            <rFont val="Tahoma"/>
            <family val="0"/>
          </rPr>
          <t>1, 3, 5, 9, 12, 14, 18, 19</t>
        </r>
        <r>
          <rPr>
            <sz val="8"/>
            <rFont val="Tahoma"/>
            <family val="0"/>
          </rPr>
          <t xml:space="preserve">
</t>
        </r>
      </text>
    </comment>
    <comment ref="J64" authorId="0">
      <text>
        <r>
          <rPr>
            <b/>
            <sz val="8"/>
            <rFont val="Tahoma"/>
            <family val="0"/>
          </rPr>
          <t>18, 19, 20, 23</t>
        </r>
        <r>
          <rPr>
            <sz val="8"/>
            <rFont val="Tahoma"/>
            <family val="0"/>
          </rPr>
          <t xml:space="preserve">
</t>
        </r>
      </text>
    </comment>
    <comment ref="J65" authorId="0">
      <text>
        <r>
          <rPr>
            <b/>
            <sz val="8"/>
            <rFont val="Tahoma"/>
            <family val="0"/>
          </rPr>
          <t>1, 3, 5, 18, 23</t>
        </r>
        <r>
          <rPr>
            <sz val="8"/>
            <rFont val="Tahoma"/>
            <family val="0"/>
          </rPr>
          <t xml:space="preserve">
</t>
        </r>
      </text>
    </comment>
    <comment ref="J66" authorId="0">
      <text>
        <r>
          <rPr>
            <b/>
            <sz val="8"/>
            <rFont val="Tahoma"/>
            <family val="0"/>
          </rPr>
          <t>1, 3, 5, 9, 12, 14</t>
        </r>
        <r>
          <rPr>
            <sz val="8"/>
            <rFont val="Tahoma"/>
            <family val="0"/>
          </rPr>
          <t xml:space="preserve">
</t>
        </r>
      </text>
    </comment>
    <comment ref="J67" authorId="0">
      <text>
        <r>
          <rPr>
            <b/>
            <sz val="8"/>
            <rFont val="Tahoma"/>
            <family val="0"/>
          </rPr>
          <t>1, 9, 23</t>
        </r>
        <r>
          <rPr>
            <sz val="8"/>
            <rFont val="Tahoma"/>
            <family val="0"/>
          </rPr>
          <t xml:space="preserve">
</t>
        </r>
      </text>
    </comment>
    <comment ref="J69" authorId="0">
      <text>
        <r>
          <rPr>
            <b/>
            <sz val="8"/>
            <rFont val="Tahoma"/>
            <family val="0"/>
          </rPr>
          <t>1, 3, 5, 23</t>
        </r>
        <r>
          <rPr>
            <sz val="8"/>
            <rFont val="Tahoma"/>
            <family val="0"/>
          </rPr>
          <t xml:space="preserve">
</t>
        </r>
      </text>
    </comment>
    <comment ref="J70" authorId="0">
      <text>
        <r>
          <rPr>
            <b/>
            <sz val="8"/>
            <rFont val="Tahoma"/>
            <family val="0"/>
          </rPr>
          <t>1,3, 5, 9, 12, 14, 18</t>
        </r>
        <r>
          <rPr>
            <sz val="8"/>
            <rFont val="Tahoma"/>
            <family val="0"/>
          </rPr>
          <t xml:space="preserve">
</t>
        </r>
      </text>
    </comment>
    <comment ref="J71" authorId="0">
      <text>
        <r>
          <rPr>
            <b/>
            <sz val="8"/>
            <rFont val="Tahoma"/>
            <family val="0"/>
          </rPr>
          <t>1, 3, 5, 9, 12, 14, 18, 19, 23, 25</t>
        </r>
        <r>
          <rPr>
            <sz val="8"/>
            <rFont val="Tahoma"/>
            <family val="0"/>
          </rPr>
          <t xml:space="preserve">
</t>
        </r>
      </text>
    </comment>
    <comment ref="J72" authorId="0">
      <text>
        <r>
          <rPr>
            <b/>
            <sz val="8"/>
            <rFont val="Tahoma"/>
            <family val="0"/>
          </rPr>
          <t>1, 3, 5, 12, 18, 19, 23, 27</t>
        </r>
        <r>
          <rPr>
            <sz val="8"/>
            <rFont val="Tahoma"/>
            <family val="0"/>
          </rPr>
          <t xml:space="preserve">
</t>
        </r>
      </text>
    </comment>
    <comment ref="J73" authorId="0">
      <text>
        <r>
          <rPr>
            <b/>
            <sz val="8"/>
            <rFont val="Tahoma"/>
            <family val="0"/>
          </rPr>
          <t>1, 3, 5, 9, 12, 14, 18, 23, 25</t>
        </r>
        <r>
          <rPr>
            <sz val="8"/>
            <rFont val="Tahoma"/>
            <family val="0"/>
          </rPr>
          <t xml:space="preserve">
</t>
        </r>
      </text>
    </comment>
    <comment ref="J75" authorId="0">
      <text>
        <r>
          <rPr>
            <b/>
            <sz val="8"/>
            <rFont val="Tahoma"/>
            <family val="0"/>
          </rPr>
          <t>1, 3, 5, 9, 12, 18, 19, 22, 23, 25</t>
        </r>
        <r>
          <rPr>
            <sz val="8"/>
            <rFont val="Tahoma"/>
            <family val="0"/>
          </rPr>
          <t xml:space="preserve">
</t>
        </r>
      </text>
    </comment>
    <comment ref="J77" authorId="0">
      <text>
        <r>
          <rPr>
            <b/>
            <sz val="8"/>
            <rFont val="Tahoma"/>
            <family val="0"/>
          </rPr>
          <t>1, 3, 5, 9</t>
        </r>
        <r>
          <rPr>
            <sz val="8"/>
            <rFont val="Tahoma"/>
            <family val="0"/>
          </rPr>
          <t xml:space="preserve">
</t>
        </r>
      </text>
    </comment>
    <comment ref="J79" authorId="0">
      <text>
        <r>
          <rPr>
            <b/>
            <sz val="8"/>
            <rFont val="Tahoma"/>
            <family val="0"/>
          </rPr>
          <t>1, 5, 9, 12, 14, 16, 18</t>
        </r>
        <r>
          <rPr>
            <sz val="8"/>
            <rFont val="Tahoma"/>
            <family val="0"/>
          </rPr>
          <t xml:space="preserve">
</t>
        </r>
      </text>
    </comment>
    <comment ref="J80" authorId="0">
      <text>
        <r>
          <rPr>
            <b/>
            <sz val="8"/>
            <rFont val="Tahoma"/>
            <family val="0"/>
          </rPr>
          <t>1, 3, 5, 9, 12, 18</t>
        </r>
        <r>
          <rPr>
            <sz val="8"/>
            <rFont val="Tahoma"/>
            <family val="0"/>
          </rPr>
          <t xml:space="preserve">
</t>
        </r>
      </text>
    </comment>
    <comment ref="J81" authorId="0">
      <text>
        <r>
          <rPr>
            <b/>
            <sz val="8"/>
            <rFont val="Tahoma"/>
            <family val="0"/>
          </rPr>
          <t>1, 3, 5, 12, 18, 19, 22, 23, 25</t>
        </r>
        <r>
          <rPr>
            <sz val="8"/>
            <rFont val="Tahoma"/>
            <family val="0"/>
          </rPr>
          <t xml:space="preserve">
</t>
        </r>
      </text>
    </comment>
    <comment ref="J83" authorId="0">
      <text>
        <r>
          <rPr>
            <b/>
            <sz val="8"/>
            <rFont val="Tahoma"/>
            <family val="0"/>
          </rPr>
          <t>1, 3, 5, 9, 12, 14, 18, 23</t>
        </r>
        <r>
          <rPr>
            <sz val="8"/>
            <rFont val="Tahoma"/>
            <family val="0"/>
          </rPr>
          <t xml:space="preserve">
</t>
        </r>
      </text>
    </comment>
    <comment ref="J92" authorId="0">
      <text>
        <r>
          <rPr>
            <b/>
            <sz val="8"/>
            <rFont val="Tahoma"/>
            <family val="0"/>
          </rPr>
          <t>1, 3, 5, 9</t>
        </r>
        <r>
          <rPr>
            <sz val="8"/>
            <rFont val="Tahoma"/>
            <family val="0"/>
          </rPr>
          <t xml:space="preserve">
</t>
        </r>
      </text>
    </comment>
    <comment ref="J104" authorId="0">
      <text>
        <r>
          <rPr>
            <b/>
            <sz val="8"/>
            <rFont val="Tahoma"/>
            <family val="0"/>
          </rPr>
          <t>9</t>
        </r>
        <r>
          <rPr>
            <sz val="8"/>
            <rFont val="Tahoma"/>
            <family val="0"/>
          </rPr>
          <t xml:space="preserve">
</t>
        </r>
      </text>
    </comment>
    <comment ref="J107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J108" authorId="0">
      <text>
        <r>
          <rPr>
            <b/>
            <sz val="8"/>
            <rFont val="Tahoma"/>
            <family val="0"/>
          </rPr>
          <t>5</t>
        </r>
        <r>
          <rPr>
            <sz val="8"/>
            <rFont val="Tahoma"/>
            <family val="0"/>
          </rPr>
          <t xml:space="preserve">
</t>
        </r>
      </text>
    </comment>
    <comment ref="J109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J118" authorId="0">
      <text>
        <r>
          <rPr>
            <b/>
            <sz val="8"/>
            <rFont val="Tahoma"/>
            <family val="0"/>
          </rPr>
          <t>12</t>
        </r>
        <r>
          <rPr>
            <sz val="8"/>
            <rFont val="Tahoma"/>
            <family val="0"/>
          </rPr>
          <t xml:space="preserve">
</t>
        </r>
      </text>
    </comment>
    <comment ref="J121" authorId="0">
      <text>
        <r>
          <rPr>
            <b/>
            <sz val="8"/>
            <rFont val="Tahoma"/>
            <family val="0"/>
          </rPr>
          <t>28</t>
        </r>
        <r>
          <rPr>
            <sz val="8"/>
            <rFont val="Tahoma"/>
            <family val="0"/>
          </rPr>
          <t xml:space="preserve">
</t>
        </r>
      </text>
    </comment>
    <comment ref="J123" authorId="0">
      <text>
        <r>
          <rPr>
            <b/>
            <sz val="8"/>
            <rFont val="Tahoma"/>
            <family val="0"/>
          </rPr>
          <t>5</t>
        </r>
        <r>
          <rPr>
            <sz val="8"/>
            <rFont val="Tahoma"/>
            <family val="0"/>
          </rPr>
          <t xml:space="preserve">
</t>
        </r>
      </text>
    </comment>
    <comment ref="J127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J129" authorId="0">
      <text>
        <r>
          <rPr>
            <b/>
            <sz val="8"/>
            <rFont val="Tahoma"/>
            <family val="0"/>
          </rPr>
          <t>10</t>
        </r>
        <r>
          <rPr>
            <sz val="8"/>
            <rFont val="Tahoma"/>
            <family val="0"/>
          </rPr>
          <t xml:space="preserve">
</t>
        </r>
      </text>
    </comment>
    <comment ref="J133" authorId="0">
      <text>
        <r>
          <rPr>
            <b/>
            <sz val="8"/>
            <rFont val="Tahoma"/>
            <family val="0"/>
          </rPr>
          <t xml:space="preserve">
12</t>
        </r>
        <r>
          <rPr>
            <sz val="8"/>
            <rFont val="Tahoma"/>
            <family val="0"/>
          </rPr>
          <t xml:space="preserve">
</t>
        </r>
      </text>
    </comment>
    <comment ref="J137" authorId="0">
      <text>
        <r>
          <rPr>
            <b/>
            <sz val="8"/>
            <rFont val="Tahoma"/>
            <family val="0"/>
          </rPr>
          <t>12</t>
        </r>
        <r>
          <rPr>
            <sz val="8"/>
            <rFont val="Tahoma"/>
            <family val="0"/>
          </rPr>
          <t xml:space="preserve">
</t>
        </r>
      </text>
    </comment>
    <comment ref="J138" authorId="0">
      <text>
        <r>
          <rPr>
            <b/>
            <sz val="8"/>
            <rFont val="Tahoma"/>
            <family val="0"/>
          </rPr>
          <t>Tutty:</t>
        </r>
        <r>
          <rPr>
            <sz val="8"/>
            <rFont val="Tahoma"/>
            <family val="0"/>
          </rPr>
          <t xml:space="preserve">
9</t>
        </r>
      </text>
    </comment>
    <comment ref="J139" authorId="0">
      <text>
        <r>
          <rPr>
            <sz val="8"/>
            <rFont val="Tahoma"/>
            <family val="0"/>
          </rPr>
          <t xml:space="preserve">1
</t>
        </r>
      </text>
    </comment>
    <comment ref="J140" authorId="0">
      <text>
        <r>
          <rPr>
            <b/>
            <sz val="8"/>
            <rFont val="Tahoma"/>
            <family val="0"/>
          </rPr>
          <t>12</t>
        </r>
        <r>
          <rPr>
            <sz val="8"/>
            <rFont val="Tahoma"/>
            <family val="0"/>
          </rPr>
          <t xml:space="preserve">
</t>
        </r>
      </text>
    </comment>
    <comment ref="J142" authorId="0">
      <text>
        <r>
          <rPr>
            <b/>
            <sz val="8"/>
            <rFont val="Tahoma"/>
            <family val="0"/>
          </rPr>
          <t>27</t>
        </r>
        <r>
          <rPr>
            <sz val="8"/>
            <rFont val="Tahoma"/>
            <family val="0"/>
          </rPr>
          <t xml:space="preserve">
</t>
        </r>
      </text>
    </comment>
    <comment ref="J155" authorId="0">
      <text>
        <r>
          <rPr>
            <b/>
            <sz val="8"/>
            <rFont val="Tahoma"/>
            <family val="0"/>
          </rPr>
          <t>1, 2, 5, 9, 14, 16, 27, 28</t>
        </r>
        <r>
          <rPr>
            <sz val="8"/>
            <rFont val="Tahoma"/>
            <family val="0"/>
          </rPr>
          <t xml:space="preserve">
</t>
        </r>
      </text>
    </comment>
    <comment ref="J156" authorId="0">
      <text>
        <r>
          <rPr>
            <b/>
            <sz val="8"/>
            <rFont val="Tahoma"/>
            <family val="0"/>
          </rPr>
          <t>10, 27, 28</t>
        </r>
        <r>
          <rPr>
            <sz val="8"/>
            <rFont val="Tahoma"/>
            <family val="0"/>
          </rPr>
          <t xml:space="preserve">
</t>
        </r>
      </text>
    </comment>
    <comment ref="J162" authorId="0">
      <text>
        <r>
          <rPr>
            <b/>
            <sz val="8"/>
            <rFont val="Tahoma"/>
            <family val="0"/>
          </rPr>
          <t>10, 12, 27</t>
        </r>
        <r>
          <rPr>
            <sz val="8"/>
            <rFont val="Tahoma"/>
            <family val="0"/>
          </rPr>
          <t xml:space="preserve">
</t>
        </r>
      </text>
    </comment>
    <comment ref="U110" authorId="0">
      <text>
        <r>
          <rPr>
            <b/>
            <sz val="8"/>
            <rFont val="Tahoma"/>
            <family val="0"/>
          </rPr>
          <t>этап "стрельба"</t>
        </r>
        <r>
          <rPr>
            <sz val="8"/>
            <rFont val="Tahoma"/>
            <family val="0"/>
          </rPr>
          <t xml:space="preserve">
</t>
        </r>
      </text>
    </comment>
    <comment ref="U112" authorId="0">
      <text>
        <r>
          <rPr>
            <b/>
            <sz val="8"/>
            <rFont val="Tahoma"/>
            <family val="0"/>
          </rPr>
          <t>этап "стрельба"</t>
        </r>
        <r>
          <rPr>
            <sz val="8"/>
            <rFont val="Tahoma"/>
            <family val="0"/>
          </rPr>
          <t xml:space="preserve">
</t>
        </r>
      </text>
    </comment>
    <comment ref="U21" authorId="0">
      <text>
        <r>
          <rPr>
            <b/>
            <sz val="8"/>
            <rFont val="Tahoma"/>
            <family val="0"/>
          </rPr>
          <t>помощь на дороге</t>
        </r>
        <r>
          <rPr>
            <sz val="8"/>
            <rFont val="Tahoma"/>
            <family val="0"/>
          </rPr>
          <t xml:space="preserve">
</t>
        </r>
      </text>
    </comment>
    <comment ref="U64" authorId="0">
      <text>
        <r>
          <rPr>
            <b/>
            <sz val="8"/>
            <rFont val="Tahoma"/>
            <family val="0"/>
          </rPr>
          <t>помощь на дороге, машинки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машинки</t>
        </r>
        <r>
          <rPr>
            <sz val="8"/>
            <rFont val="Tahoma"/>
            <family val="0"/>
          </rPr>
          <t xml:space="preserve">
</t>
        </r>
      </text>
    </comment>
    <comment ref="U22" authorId="0">
      <text>
        <r>
          <rPr>
            <b/>
            <sz val="8"/>
            <rFont val="Tahoma"/>
            <family val="0"/>
          </rPr>
          <t>машинки</t>
        </r>
        <r>
          <rPr>
            <sz val="8"/>
            <rFont val="Tahoma"/>
            <family val="0"/>
          </rPr>
          <t xml:space="preserve">
</t>
        </r>
      </text>
    </comment>
    <comment ref="U27" authorId="0">
      <text>
        <r>
          <rPr>
            <b/>
            <sz val="8"/>
            <rFont val="Tahoma"/>
            <family val="0"/>
          </rPr>
          <t>машинки</t>
        </r>
        <r>
          <rPr>
            <sz val="8"/>
            <rFont val="Tahoma"/>
            <family val="0"/>
          </rPr>
          <t xml:space="preserve">
</t>
        </r>
      </text>
    </comment>
    <comment ref="U53" authorId="0">
      <text>
        <r>
          <rPr>
            <b/>
            <sz val="8"/>
            <rFont val="Tahoma"/>
            <family val="0"/>
          </rPr>
          <t>машинки</t>
        </r>
        <r>
          <rPr>
            <sz val="8"/>
            <rFont val="Tahoma"/>
            <family val="0"/>
          </rPr>
          <t xml:space="preserve">
</t>
        </r>
      </text>
    </comment>
    <comment ref="U58" authorId="0">
      <text>
        <r>
          <rPr>
            <b/>
            <sz val="8"/>
            <rFont val="Tahoma"/>
            <family val="0"/>
          </rPr>
          <t>поиски мигалки</t>
        </r>
        <r>
          <rPr>
            <sz val="8"/>
            <rFont val="Tahoma"/>
            <family val="0"/>
          </rPr>
          <t xml:space="preserve">
</t>
        </r>
      </text>
    </comment>
    <comment ref="U54" authorId="0">
      <text>
        <r>
          <rPr>
            <b/>
            <sz val="8"/>
            <rFont val="Tahoma"/>
            <family val="0"/>
          </rPr>
          <t>поиски мигалки</t>
        </r>
        <r>
          <rPr>
            <sz val="8"/>
            <rFont val="Tahoma"/>
            <family val="0"/>
          </rPr>
          <t xml:space="preserve">
</t>
        </r>
      </text>
    </comment>
    <comment ref="U175" authorId="0">
      <text>
        <r>
          <rPr>
            <sz val="8"/>
            <rFont val="Tahoma"/>
            <family val="0"/>
          </rPr>
          <t xml:space="preserve">машинки
</t>
        </r>
      </text>
    </comment>
    <comment ref="U51" authorId="0">
      <text>
        <r>
          <rPr>
            <b/>
            <sz val="8"/>
            <rFont val="Tahoma"/>
            <family val="0"/>
          </rPr>
          <t>стрельба</t>
        </r>
        <r>
          <rPr>
            <sz val="8"/>
            <rFont val="Tahoma"/>
            <family val="0"/>
          </rPr>
          <t xml:space="preserve">
</t>
        </r>
      </text>
    </comment>
    <comment ref="U129" authorId="0">
      <text>
        <r>
          <rPr>
            <sz val="8"/>
            <rFont val="Tahoma"/>
            <family val="0"/>
          </rPr>
          <t xml:space="preserve">стрельба
</t>
        </r>
      </text>
    </comment>
    <comment ref="L24" authorId="0">
      <text>
        <r>
          <rPr>
            <b/>
            <sz val="8"/>
            <rFont val="Tahoma"/>
            <family val="0"/>
          </rPr>
          <t>использование автомобиля на этапе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0"/>
          </rPr>
          <t>использование автомобиля на этапе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<sst xmlns="http://schemas.openxmlformats.org/spreadsheetml/2006/main" count="1963" uniqueCount="539">
  <si>
    <t>штрафы и бонусы</t>
  </si>
  <si>
    <t>Номер</t>
  </si>
  <si>
    <t>штраф стрельба</t>
  </si>
  <si>
    <t>штраф (КП)</t>
  </si>
  <si>
    <t>штраф фото-О</t>
  </si>
  <si>
    <t>штраф спорт-О</t>
  </si>
  <si>
    <t>бонус
лимерик</t>
  </si>
  <si>
    <t>бонус страус</t>
  </si>
  <si>
    <t>бонус гербарий</t>
  </si>
  <si>
    <t>бонус 3D</t>
  </si>
  <si>
    <t>бонус cнеговик</t>
  </si>
  <si>
    <t>бонус морзе</t>
  </si>
  <si>
    <t>бонус
КП №6</t>
  </si>
  <si>
    <t>невзятие КП</t>
  </si>
  <si>
    <t>1</t>
  </si>
  <si>
    <t>лестница</t>
  </si>
  <si>
    <t>2</t>
  </si>
  <si>
    <t>яйца</t>
  </si>
  <si>
    <t>3</t>
  </si>
  <si>
    <t>стрельба</t>
  </si>
  <si>
    <t>4</t>
  </si>
  <si>
    <t>машинки</t>
  </si>
  <si>
    <t>5</t>
  </si>
  <si>
    <t>6</t>
  </si>
  <si>
    <t>7</t>
  </si>
  <si>
    <t>дюльфер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</si>
  <si>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</si>
  <si>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</si>
  <si>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</si>
  <si>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</si>
  <si>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</si>
  <si>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</si>
  <si>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</si>
  <si>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</si>
  <si>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</si>
  <si>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</si>
  <si>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</si>
  <si>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</si>
  <si>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</si>
  <si>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</si>
  <si>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</si>
  <si>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</si>
  <si>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</si>
  <si>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</si>
  <si>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</si>
  <si>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</si>
  <si>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</si>
  <si>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</si>
  <si>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</si>
  <si>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</si>
  <si>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</si>
  <si>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</si>
  <si>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</si>
  <si>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</si>
  <si>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</si>
  <si>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</si>
  <si>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</si>
  <si>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</si>
  <si>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</si>
  <si>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</si>
  <si>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</si>
  <si>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</si>
  <si>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</si>
  <si>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</si>
  <si>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</si>
  <si>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</si>
  <si>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</si>
  <si>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</si>
  <si>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</si>
  <si>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</si>
  <si>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</si>
  <si>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</si>
  <si>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</si>
  <si>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</si>
  <si>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</si>
  <si>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</si>
  <si>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</si>
  <si>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</si>
  <si>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</si>
  <si>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</si>
  <si>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</si>
  <si>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</si>
  <si>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</si>
  <si>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</si>
  <si>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</si>
  <si>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</si>
  <si>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</si>
  <si>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</si>
  <si>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</si>
  <si>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</si>
  <si>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</si>
  <si>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</si>
  <si>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</si>
  <si>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</si>
  <si>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</si>
  <si>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</si>
  <si>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</si>
  <si>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</si>
  <si>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</si>
  <si>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</si>
  <si>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</si>
  <si>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</si>
  <si>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</si>
  <si>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</si>
  <si>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</si>
  <si>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</si>
  <si>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</si>
  <si>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</si>
  <si>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</si>
  <si>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</si>
  <si>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</si>
  <si>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</si>
  <si>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</si>
  <si>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</si>
  <si>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</si>
  <si>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</si>
  <si>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</si>
  <si>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</si>
  <si>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</si>
  <si>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</si>
  <si>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</si>
  <si>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</si>
  <si>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</si>
  <si>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</si>
  <si>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</si>
  <si>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</si>
  <si>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</si>
  <si>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</si>
  <si>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</si>
  <si>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</si>
  <si>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</si>
  <si>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</si>
  <si>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</si>
  <si>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</si>
  <si>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</si>
  <si>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</si>
  <si>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</si>
  <si>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</si>
  <si>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</si>
  <si>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</si>
  <si>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</si>
  <si>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</si>
  <si>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</si>
  <si>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</si>
  <si>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</si>
  <si>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</si>
  <si>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</si>
  <si>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</si>
  <si>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</si>
  <si>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</si>
  <si>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</si>
  <si>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</si>
  <si>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</si>
  <si>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</si>
  <si>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</si>
  <si>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</si>
  <si>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</si>
  <si>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</si>
  <si>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</si>
  <si>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</si>
  <si>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</si>
  <si>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</si>
  <si>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</si>
  <si>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</si>
  <si>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</si>
  <si>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</si>
  <si>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</si>
  <si>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</si>
  <si>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</si>
  <si>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</si>
  <si>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</si>
  <si>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</si>
  <si>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</si>
  <si>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</si>
  <si>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</si>
  <si>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</si>
  <si>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</si>
  <si>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</si>
  <si>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</si>
  <si>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</si>
  <si>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</si>
  <si>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</si>
  <si>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</si>
  <si>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</si>
  <si>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</si>
  <si>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</si>
  <si>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</si>
  <si>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</si>
  <si>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</si>
  <si>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</si>
  <si>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</si>
  <si>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</si>
  <si>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</si>
  <si>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</si>
  <si>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</si>
  <si>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</si>
  <si>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</si>
  <si>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</si>
  <si>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</si>
  <si>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</si>
  <si>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</si>
  <si>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</si>
  <si>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</si>
  <si>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</si>
  <si>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</si>
  <si>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</si>
  <si>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</si>
  <si>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</si>
  <si>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</si>
  <si>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</si>
  <si>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</si>
  <si>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</si>
  <si>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</si>
  <si>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</si>
  <si>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</si>
  <si>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</si>
  <si>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</si>
  <si>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</si>
  <si>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</si>
  <si>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</si>
  <si>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</si>
  <si>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</si>
  <si>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</si>
  <si>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</si>
  <si>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</si>
  <si>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</si>
  <si>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</si>
  <si>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</si>
  <si>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</si>
  <si>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</si>
  <si>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</si>
  <si>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</si>
  <si>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</si>
  <si>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</si>
  <si>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</si>
  <si>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</si>
  <si>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</si>
  <si>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</si>
  <si>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</si>
  <si>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</si>
  <si>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</si>
  <si>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</si>
  <si>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</si>
  <si>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</si>
  <si>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</si>
  <si>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</si>
  <si>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</si>
  <si>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</si>
  <si>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</si>
  <si>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</si>
  <si>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</si>
  <si>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</si>
  <si>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</si>
  <si>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</si>
  <si>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</si>
  <si>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</si>
  <si>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ФАН</t>
  </si>
  <si>
    <t>сказка</t>
  </si>
  <si>
    <t>пирожки</t>
  </si>
  <si>
    <t>ракета</t>
  </si>
  <si>
    <t>мигалка</t>
  </si>
  <si>
    <t>Фото-О</t>
  </si>
  <si>
    <t>Спорт-О</t>
  </si>
  <si>
    <t>отметка</t>
  </si>
  <si>
    <t>приход</t>
  </si>
  <si>
    <t>отсечка</t>
  </si>
  <si>
    <t>выполнение</t>
  </si>
  <si>
    <t>старт</t>
  </si>
  <si>
    <t>финиш</t>
  </si>
  <si>
    <t>место</t>
  </si>
  <si>
    <t>Название команды</t>
  </si>
  <si>
    <t>Время факт</t>
  </si>
  <si>
    <t>Отсечки</t>
  </si>
  <si>
    <t>Штраф Эл. (КП)</t>
  </si>
  <si>
    <t>Штраф Эл. (ТЭ)</t>
  </si>
  <si>
    <t>Бонус Эл.</t>
  </si>
  <si>
    <t>ТЭ *К</t>
  </si>
  <si>
    <t>Результат</t>
  </si>
  <si>
    <t>Юнги</t>
  </si>
  <si>
    <t>06:10:01</t>
  </si>
  <si>
    <t>Раллийные Отморозки</t>
  </si>
  <si>
    <t>05:50:48</t>
  </si>
  <si>
    <t>Ничего Серьезного</t>
  </si>
  <si>
    <t>06:09:20</t>
  </si>
  <si>
    <t>Street Flash</t>
  </si>
  <si>
    <t>06:36:05</t>
  </si>
  <si>
    <t>Kaasu-ja liha</t>
  </si>
  <si>
    <t>07:05:40</t>
  </si>
  <si>
    <t>Freeriders</t>
  </si>
  <si>
    <t>07:13:37</t>
  </si>
  <si>
    <t>Вжик</t>
  </si>
  <si>
    <t>08:01:47</t>
  </si>
  <si>
    <t>Паджерики</t>
  </si>
  <si>
    <t>07:48:56</t>
  </si>
  <si>
    <t>Forget-Me-Not</t>
  </si>
  <si>
    <t>08:00:29</t>
  </si>
  <si>
    <t>борт 527</t>
  </si>
  <si>
    <t>08:07:33</t>
  </si>
  <si>
    <t>Капитан Улитка</t>
  </si>
  <si>
    <t>08:06:21</t>
  </si>
  <si>
    <t>Желтая вода</t>
  </si>
  <si>
    <t>07:24:59</t>
  </si>
  <si>
    <t>Абзац</t>
  </si>
  <si>
    <t>07:33:27</t>
  </si>
  <si>
    <t>Снупики</t>
  </si>
  <si>
    <t>08:19:14</t>
  </si>
  <si>
    <t>Оранжевый Квачик</t>
  </si>
  <si>
    <t>08:05:40</t>
  </si>
  <si>
    <t>Болты и Гайки 2</t>
  </si>
  <si>
    <t>08:27:11</t>
  </si>
  <si>
    <t>4FUN</t>
  </si>
  <si>
    <t>07:47:17</t>
  </si>
  <si>
    <t>Karapuz и К</t>
  </si>
  <si>
    <t>08:59:08</t>
  </si>
  <si>
    <t>Автопузики</t>
  </si>
  <si>
    <t>08:45:37</t>
  </si>
  <si>
    <t>Greenkiss+</t>
  </si>
  <si>
    <t>08:15:59</t>
  </si>
  <si>
    <t>Зубило</t>
  </si>
  <si>
    <t>08:23:03</t>
  </si>
  <si>
    <t>ETF</t>
  </si>
  <si>
    <t>08:52:18</t>
  </si>
  <si>
    <t>Понъчики</t>
  </si>
  <si>
    <t>08:21:54</t>
  </si>
  <si>
    <t>Болты и Гайки</t>
  </si>
  <si>
    <t>08:31:23</t>
  </si>
  <si>
    <t>Приезжие</t>
  </si>
  <si>
    <t>08:43:29</t>
  </si>
  <si>
    <t>Chilly Willy</t>
  </si>
  <si>
    <t>10:23:23</t>
  </si>
  <si>
    <t>VVV</t>
  </si>
  <si>
    <t>08:03:46</t>
  </si>
  <si>
    <t>Семейство NWQуевых (Сбор</t>
  </si>
  <si>
    <t>09:34:57</t>
  </si>
  <si>
    <t>Проходимцы</t>
  </si>
  <si>
    <t>09:00:35</t>
  </si>
  <si>
    <t>Double Tap</t>
  </si>
  <si>
    <t>09:16:03</t>
  </si>
  <si>
    <t>VladimirovZ</t>
  </si>
  <si>
    <t>09:14:14</t>
  </si>
  <si>
    <t>СитиГИД</t>
  </si>
  <si>
    <t>09:04:54</t>
  </si>
  <si>
    <t>Млечный Путь</t>
  </si>
  <si>
    <t>09:25:59</t>
  </si>
  <si>
    <t>Ленивые опоссумы</t>
  </si>
  <si>
    <t>09:31:55</t>
  </si>
  <si>
    <t>Фокусники</t>
  </si>
  <si>
    <t>09:11:58</t>
  </si>
  <si>
    <t>Самураи</t>
  </si>
  <si>
    <t>08:59:19</t>
  </si>
  <si>
    <t>Гончие ёжики</t>
  </si>
  <si>
    <t>10:08:33</t>
  </si>
  <si>
    <t>Отчаянные головастики</t>
  </si>
  <si>
    <t>09:45:53</t>
  </si>
  <si>
    <t>Аргонавты</t>
  </si>
  <si>
    <t>09:36:06</t>
  </si>
  <si>
    <t>Девчата</t>
  </si>
  <si>
    <t>10:00:01</t>
  </si>
  <si>
    <t>РЭМ</t>
  </si>
  <si>
    <t>08:50:00</t>
  </si>
  <si>
    <t>Колпинская ракета</t>
  </si>
  <si>
    <t>08:41:16</t>
  </si>
  <si>
    <t>Феи Экстремалки</t>
  </si>
  <si>
    <t>09:34:35</t>
  </si>
  <si>
    <t>Северный ветер</t>
  </si>
  <si>
    <t>09:54:16</t>
  </si>
  <si>
    <t>Академики</t>
  </si>
  <si>
    <t>09:40:40</t>
  </si>
  <si>
    <t>Дети Лабиринта</t>
  </si>
  <si>
    <t>10:11:32</t>
  </si>
  <si>
    <t>Гектор</t>
  </si>
  <si>
    <t>07:50:04</t>
  </si>
  <si>
    <t>CGTeam</t>
  </si>
  <si>
    <t>11:05:33</t>
  </si>
  <si>
    <t>Бакуганы</t>
  </si>
  <si>
    <t>09:46:32</t>
  </si>
  <si>
    <t>Зорька</t>
  </si>
  <si>
    <t>10:03:05</t>
  </si>
  <si>
    <t>СПОРТ</t>
  </si>
  <si>
    <t>Sivera</t>
  </si>
  <si>
    <t>08:15:40</t>
  </si>
  <si>
    <t>МСК (Московские Сладкие</t>
  </si>
  <si>
    <t>09:46:57</t>
  </si>
  <si>
    <t>ЫЫЫГРЫ</t>
  </si>
  <si>
    <t>08:57:54</t>
  </si>
  <si>
    <t>Блямблямчики</t>
  </si>
  <si>
    <t>09:25:30</t>
  </si>
  <si>
    <t>Си-Фуд-Салат</t>
  </si>
  <si>
    <t>10:19:57</t>
  </si>
  <si>
    <t>Хронические Индейцы</t>
  </si>
  <si>
    <t>09:14:06</t>
  </si>
  <si>
    <t>Четыре танкиста</t>
  </si>
  <si>
    <t>10:20:06</t>
  </si>
  <si>
    <t>KAMASUTRA</t>
  </si>
  <si>
    <t>08:04:35</t>
  </si>
  <si>
    <t>Четыре Брата</t>
  </si>
  <si>
    <t>08:46:29</t>
  </si>
  <si>
    <t>Easy_Riders</t>
  </si>
  <si>
    <t>08:00:02</t>
  </si>
  <si>
    <t>Слономышь</t>
  </si>
  <si>
    <t>10:20:16</t>
  </si>
  <si>
    <t>БЭС</t>
  </si>
  <si>
    <t>08:26:32</t>
  </si>
  <si>
    <t>Искатели приключений</t>
  </si>
  <si>
    <t>09:37:21</t>
  </si>
  <si>
    <t>Уматные Гидры</t>
  </si>
  <si>
    <t>10:22:17</t>
  </si>
  <si>
    <t>JetCar</t>
  </si>
  <si>
    <t>10:10:53</t>
  </si>
  <si>
    <t>a53</t>
  </si>
  <si>
    <t>10:08:55</t>
  </si>
  <si>
    <t>автобан</t>
  </si>
  <si>
    <t>09:41:10</t>
  </si>
  <si>
    <t>ДРИФТ</t>
  </si>
  <si>
    <t>11:13:16</t>
  </si>
  <si>
    <t>МС</t>
  </si>
  <si>
    <t>11:07:41</t>
  </si>
  <si>
    <t>SpUtnik</t>
  </si>
  <si>
    <t>11:23:34</t>
  </si>
  <si>
    <t>Гонщикимногожопы</t>
  </si>
  <si>
    <t>10:26:23</t>
  </si>
  <si>
    <t>Antiкризис</t>
  </si>
  <si>
    <t>11:07:01</t>
  </si>
  <si>
    <t>Ex-Taz</t>
  </si>
  <si>
    <t>09:47:28</t>
  </si>
  <si>
    <t>Space Cowboys</t>
  </si>
  <si>
    <t>10:31:03</t>
  </si>
  <si>
    <t>Пираты Карибского моря</t>
  </si>
  <si>
    <t>10:06:09</t>
  </si>
  <si>
    <t>Sirius</t>
  </si>
  <si>
    <t>10:37:34</t>
  </si>
  <si>
    <t>Елки Зеленые</t>
  </si>
  <si>
    <t>09:59:39</t>
  </si>
  <si>
    <t>Чудики</t>
  </si>
  <si>
    <t>10:26:13</t>
  </si>
  <si>
    <t>Fire&amp;Ice</t>
  </si>
  <si>
    <t>10:42:08</t>
  </si>
  <si>
    <t>ignis</t>
  </si>
  <si>
    <t>10:30:43</t>
  </si>
  <si>
    <t>КоЛеСа</t>
  </si>
  <si>
    <t>10:32:56</t>
  </si>
  <si>
    <t>Red Ram</t>
  </si>
  <si>
    <t>10:46:50</t>
  </si>
  <si>
    <t>КСТТ Экстрим</t>
  </si>
  <si>
    <t>10:13:39</t>
  </si>
  <si>
    <t>автопробежка</t>
  </si>
  <si>
    <t>10:47:25</t>
  </si>
  <si>
    <t>Вадики</t>
  </si>
  <si>
    <t>10:08:53</t>
  </si>
  <si>
    <t>СИММЕТРИЯ</t>
  </si>
  <si>
    <t>10:17:52</t>
  </si>
  <si>
    <t>Малыши</t>
  </si>
  <si>
    <t>09:46:48</t>
  </si>
  <si>
    <t>Удиви меня</t>
  </si>
  <si>
    <t>10:46:22</t>
  </si>
  <si>
    <t>Сквозняки</t>
  </si>
  <si>
    <t>09:21:45</t>
  </si>
  <si>
    <t>Pohjala</t>
  </si>
  <si>
    <t>09:41:22</t>
  </si>
  <si>
    <t>Весёлый Поселок</t>
  </si>
  <si>
    <t>11:33:15</t>
  </si>
  <si>
    <t>П2</t>
  </si>
  <si>
    <t>10:17:41</t>
  </si>
  <si>
    <t>Четвёрочка</t>
  </si>
  <si>
    <t>08:35:17</t>
  </si>
  <si>
    <t>Straha.Net</t>
  </si>
  <si>
    <t>Иди0ты</t>
  </si>
  <si>
    <t>11:26:37</t>
  </si>
  <si>
    <t>AutoClub2112</t>
  </si>
  <si>
    <t>11:32:44</t>
  </si>
  <si>
    <t>Мы к Вам, профессор, и в</t>
  </si>
  <si>
    <t>09:58:05</t>
  </si>
  <si>
    <t>Билетера.НЕТ</t>
  </si>
  <si>
    <t>Lensey</t>
  </si>
  <si>
    <t>11:21:36</t>
  </si>
  <si>
    <t>СПбГУАП 2704</t>
  </si>
  <si>
    <t>11:45:50</t>
  </si>
  <si>
    <t>Форсаж</t>
  </si>
  <si>
    <t>09:59:00</t>
  </si>
  <si>
    <t>night demons</t>
  </si>
  <si>
    <t>10:38:18</t>
  </si>
  <si>
    <t>Зиг-Заг</t>
  </si>
  <si>
    <t>11:29:03</t>
  </si>
  <si>
    <t>Любители этого дела.....</t>
  </si>
  <si>
    <t>09:41:27</t>
  </si>
  <si>
    <t>Пинагор</t>
  </si>
  <si>
    <t>10:38:02</t>
  </si>
  <si>
    <t>Existo</t>
  </si>
  <si>
    <t>11:25:19</t>
  </si>
  <si>
    <t>Три чудака в одном тазу</t>
  </si>
  <si>
    <t>09:54:24</t>
  </si>
  <si>
    <t>Фильдеперсовые мамзели в</t>
  </si>
  <si>
    <t>10:47:44</t>
  </si>
  <si>
    <t>Красносельское безумие +</t>
  </si>
  <si>
    <t>09:46:42</t>
  </si>
  <si>
    <t>МикроМиниВен GT</t>
  </si>
  <si>
    <t>10:04:18</t>
  </si>
  <si>
    <t>Бешеная табуретка</t>
  </si>
  <si>
    <t>10:10:09</t>
  </si>
  <si>
    <t>АБЫРВАЛГ</t>
  </si>
  <si>
    <t>11:01:49</t>
  </si>
  <si>
    <t>Консультанты</t>
  </si>
  <si>
    <t>11:47:16</t>
  </si>
  <si>
    <t>З.Ч.Ч.</t>
  </si>
  <si>
    <t>10:05:42</t>
  </si>
  <si>
    <t>Шустрые зомби</t>
  </si>
  <si>
    <t>10:42:01</t>
  </si>
  <si>
    <t>Эдельвейс</t>
  </si>
  <si>
    <t>11:13:27</t>
  </si>
  <si>
    <t>Кирпичный завод</t>
  </si>
  <si>
    <t>09:47:20</t>
  </si>
  <si>
    <t>Мишки Гамми</t>
  </si>
  <si>
    <t>10:46:28</t>
  </si>
  <si>
    <t>Производственная гимнаст</t>
  </si>
  <si>
    <t>09:47:12</t>
  </si>
  <si>
    <t>Ангелы Чарли</t>
  </si>
  <si>
    <t>10:48:01</t>
  </si>
  <si>
    <t>USHANOS</t>
  </si>
  <si>
    <t>11:00:42</t>
  </si>
  <si>
    <t>ceedclub.ru</t>
  </si>
  <si>
    <t>10:21:24</t>
  </si>
  <si>
    <t>ШУСТРАЯ ЛЯЛЯ</t>
  </si>
  <si>
    <t>09:27:09</t>
  </si>
  <si>
    <t>Вронг Хаус, Сан</t>
  </si>
  <si>
    <t>09:03:25</t>
  </si>
  <si>
    <t>Барсик</t>
  </si>
  <si>
    <t>09:31:07</t>
  </si>
  <si>
    <t>FORZA</t>
  </si>
  <si>
    <t>09:43:41</t>
  </si>
  <si>
    <t>10:54:52</t>
  </si>
  <si>
    <t>фото-о</t>
  </si>
  <si>
    <t>спорт-о</t>
  </si>
  <si>
    <t>нет карты</t>
  </si>
  <si>
    <t>бонус
ракета</t>
  </si>
  <si>
    <t>отсечка 
доп.</t>
  </si>
  <si>
    <t>коэффициенты 1+к (время на дистанции + коэффициент)</t>
  </si>
  <si>
    <t>лестница (10)</t>
  </si>
  <si>
    <t>фото-о (5)</t>
  </si>
  <si>
    <t>машинки (10)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</si>
</sst>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  <numFmt numFmtId="170" formatCode="h:mm;@"/>
    <numFmt numFmtId="171" formatCode="h:mm:ss;@"/>
    <numFmt numFmtId="172" formatCode="[h]:mm:ss;@"/>
    <numFmt numFmtId="173" formatCode="_-* #,##0.0_р_._-;\-* #,##0.0_р_._-;_-* &quot;-&quot;??_р_._-;_-@_-"/>
    <numFmt numFmtId="174" formatCode="_-* #\ #,#00_р_._-;\-* #\ #,#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20"/>
      <name val="Courier New Cyr"/>
      <family val="0"/>
    </font>
    <font>
      <b/>
      <sz val="28"/>
      <name val="Courier New Cyr"/>
      <family val="3"/>
    </font>
    <font>
      <sz val="10"/>
      <name val="Courier New Cyr"/>
      <family val="3"/>
    </font>
    <font>
      <b/>
      <sz val="8"/>
      <name val="Arial Cyr"/>
      <family val="0"/>
    </font>
    <font>
      <sz val="10"/>
      <name val="Arial Unicode MS"/>
      <family val="2"/>
    </font>
    <font>
      <sz val="10"/>
      <color indexed="10"/>
      <name val="Courier New Cyr"/>
      <family val="3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Arial CYR"/>
      <family val="2"/>
    </font>
    <font>
      <b/>
      <sz val="10"/>
      <color indexed="10"/>
      <name val="Arial Unicode MS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" fontId="4" fillId="2" borderId="1" xfId="0" applyNumberFormat="1" applyFont="1" applyFill="1" applyBorder="1" applyAlignment="1">
      <alignment horizontal="center" textRotation="90" wrapText="1"/>
    </xf>
    <xf numFmtId="1" fontId="4" fillId="3" borderId="1" xfId="0" applyNumberFormat="1" applyFont="1" applyFill="1" applyBorder="1" applyAlignment="1">
      <alignment horizontal="center" textRotation="90" wrapText="1"/>
    </xf>
    <xf numFmtId="0" fontId="0" fillId="4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0" xfId="0" applyFill="1" applyAlignment="1">
      <alignment/>
    </xf>
    <xf numFmtId="21" fontId="0" fillId="0" borderId="0" xfId="0" applyNumberFormat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/>
    </xf>
    <xf numFmtId="0" fontId="3" fillId="0" borderId="0" xfId="0" applyFont="1" applyAlignment="1" quotePrefix="1">
      <alignment/>
    </xf>
    <xf numFmtId="0" fontId="0" fillId="2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49" fontId="7" fillId="0" borderId="0" xfId="0" applyNumberFormat="1" applyFont="1" applyAlignment="1">
      <alignment/>
    </xf>
    <xf numFmtId="0" fontId="0" fillId="0" borderId="1" xfId="0" applyFill="1" applyBorder="1" applyAlignment="1">
      <alignment horizontal="center" textRotation="90" wrapText="1"/>
    </xf>
    <xf numFmtId="49" fontId="7" fillId="0" borderId="0" xfId="0" applyNumberFormat="1" applyFont="1" applyAlignment="1">
      <alignment wrapText="1"/>
    </xf>
    <xf numFmtId="49" fontId="0" fillId="8" borderId="3" xfId="0" applyNumberFormat="1" applyFont="1" applyFill="1" applyBorder="1" applyAlignment="1">
      <alignment horizontal="center"/>
    </xf>
    <xf numFmtId="1" fontId="0" fillId="8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 textRotation="90" wrapText="1"/>
    </xf>
    <xf numFmtId="1" fontId="8" fillId="3" borderId="3" xfId="0" applyNumberFormat="1" applyFont="1" applyFill="1" applyBorder="1" applyAlignment="1">
      <alignment horizontal="center" textRotation="90" wrapText="1"/>
    </xf>
    <xf numFmtId="1" fontId="4" fillId="2" borderId="3" xfId="0" applyNumberFormat="1" applyFont="1" applyFill="1" applyBorder="1" applyAlignment="1">
      <alignment horizontal="center" textRotation="90" wrapText="1"/>
    </xf>
    <xf numFmtId="1" fontId="4" fillId="3" borderId="3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1" xfId="18" applyNumberFormat="1" applyFont="1" applyBorder="1" applyAlignment="1">
      <alignment horizontal="center"/>
    </xf>
    <xf numFmtId="168" fontId="7" fillId="0" borderId="1" xfId="18" applyNumberFormat="1" applyFont="1" applyBorder="1" applyAlignment="1">
      <alignment horizontal="center"/>
    </xf>
    <xf numFmtId="172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9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" fontId="13" fillId="3" borderId="1" xfId="0" applyNumberFormat="1" applyFont="1" applyFill="1" applyBorder="1" applyAlignment="1">
      <alignment horizontal="center" textRotation="90" wrapText="1"/>
    </xf>
    <xf numFmtId="0" fontId="4" fillId="3" borderId="1" xfId="0" applyNumberFormat="1" applyFont="1" applyFill="1" applyBorder="1" applyAlignment="1">
      <alignment horizontal="center" textRotation="90" wrapText="1"/>
    </xf>
    <xf numFmtId="0" fontId="0" fillId="0" borderId="0" xfId="0" applyNumberFormat="1" applyAlignment="1">
      <alignment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U238"/>
  <sheetViews>
    <sheetView workbookViewId="0" topLeftCell="B1">
      <pane ySplit="1" topLeftCell="BM25" activePane="bottomLeft" state="frozen"/>
      <selection pane="topLeft" activeCell="A1" sqref="A1:U2"/>
      <selection pane="bottomLeft" activeCell="V41" sqref="V41"/>
    </sheetView>
  </sheetViews>
  <sheetFormatPr defaultColWidth="9.00390625" defaultRowHeight="12.75"/>
  <cols>
    <col min="1" max="1" width="38.00390625" style="0" bestFit="1" customWidth="1"/>
    <col min="2" max="2" width="17.625" style="0" customWidth="1"/>
    <col min="3" max="3" width="25.00390625" style="0" customWidth="1"/>
    <col min="5" max="5" width="6.125" style="1" customWidth="1"/>
    <col min="6" max="8" width="1.12109375" style="6" customWidth="1"/>
    <col min="9" max="9" width="4.00390625" style="0" customWidth="1"/>
    <col min="10" max="10" width="5.375" style="0" customWidth="1"/>
    <col min="11" max="19" width="4.00390625" style="0" customWidth="1"/>
    <col min="20" max="20" width="4.50390625" style="45" customWidth="1"/>
    <col min="21" max="21" width="4.625" style="0" customWidth="1"/>
  </cols>
  <sheetData>
    <row r="1" spans="1:21" ht="48.75" customHeight="1">
      <c r="A1" s="47" t="s">
        <v>0</v>
      </c>
      <c r="B1" s="47"/>
      <c r="E1" s="1" t="s">
        <v>1</v>
      </c>
      <c r="F1" s="2"/>
      <c r="G1" s="2"/>
      <c r="H1" s="2"/>
      <c r="I1" s="2" t="s">
        <v>2</v>
      </c>
      <c r="J1" s="2" t="s">
        <v>3</v>
      </c>
      <c r="K1" s="2" t="s">
        <v>4</v>
      </c>
      <c r="L1" s="2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44" t="s">
        <v>533</v>
      </c>
      <c r="U1" s="3" t="s">
        <v>534</v>
      </c>
    </row>
    <row r="2" spans="1:20" ht="15.75">
      <c r="A2" s="4" t="s">
        <v>13</v>
      </c>
      <c r="B2" s="5">
        <v>120</v>
      </c>
      <c r="E2" s="1" t="s">
        <v>14</v>
      </c>
      <c r="I2">
        <v>30</v>
      </c>
      <c r="J2">
        <v>240</v>
      </c>
      <c r="K2">
        <v>0</v>
      </c>
      <c r="L2">
        <v>0</v>
      </c>
      <c r="M2">
        <v>30</v>
      </c>
      <c r="N2">
        <v>0</v>
      </c>
      <c r="O2">
        <v>0</v>
      </c>
      <c r="P2">
        <v>30</v>
      </c>
      <c r="Q2">
        <v>30</v>
      </c>
      <c r="R2">
        <v>0</v>
      </c>
      <c r="S2">
        <v>0</v>
      </c>
      <c r="T2" s="45">
        <v>130</v>
      </c>
    </row>
    <row r="3" spans="1:20" ht="15.75">
      <c r="A3" s="4" t="s">
        <v>15</v>
      </c>
      <c r="B3" s="5">
        <v>120</v>
      </c>
      <c r="C3" s="7"/>
      <c r="E3" s="1" t="s">
        <v>16</v>
      </c>
      <c r="I3">
        <v>0</v>
      </c>
      <c r="J3">
        <v>240</v>
      </c>
      <c r="K3">
        <v>0</v>
      </c>
      <c r="L3">
        <v>0</v>
      </c>
      <c r="M3">
        <v>30</v>
      </c>
      <c r="N3">
        <v>0</v>
      </c>
      <c r="O3">
        <v>60</v>
      </c>
      <c r="P3">
        <v>30</v>
      </c>
      <c r="Q3">
        <v>30</v>
      </c>
      <c r="R3">
        <v>0</v>
      </c>
      <c r="S3">
        <v>0</v>
      </c>
      <c r="T3" s="45">
        <v>140</v>
      </c>
    </row>
    <row r="4" spans="1:20" ht="15.75">
      <c r="A4" s="4" t="s">
        <v>17</v>
      </c>
      <c r="B4" s="5">
        <v>30</v>
      </c>
      <c r="C4" s="7"/>
      <c r="E4" s="1" t="s">
        <v>18</v>
      </c>
      <c r="I4">
        <v>45</v>
      </c>
      <c r="J4">
        <v>0</v>
      </c>
      <c r="K4">
        <v>0</v>
      </c>
      <c r="L4">
        <v>0</v>
      </c>
      <c r="M4">
        <v>30</v>
      </c>
      <c r="N4">
        <v>60</v>
      </c>
      <c r="O4">
        <v>75</v>
      </c>
      <c r="P4">
        <v>30</v>
      </c>
      <c r="Q4">
        <v>30</v>
      </c>
      <c r="R4">
        <v>30</v>
      </c>
      <c r="S4">
        <v>60</v>
      </c>
      <c r="T4" s="45">
        <v>100</v>
      </c>
    </row>
    <row r="5" spans="1:20" ht="15.75">
      <c r="A5" s="4" t="s">
        <v>19</v>
      </c>
      <c r="B5" s="5">
        <v>120</v>
      </c>
      <c r="E5" s="1" t="s">
        <v>20</v>
      </c>
      <c r="I5">
        <v>15</v>
      </c>
      <c r="J5">
        <v>0</v>
      </c>
      <c r="K5">
        <v>0</v>
      </c>
      <c r="L5">
        <v>0</v>
      </c>
      <c r="M5">
        <v>30</v>
      </c>
      <c r="N5">
        <v>60</v>
      </c>
      <c r="O5">
        <v>60</v>
      </c>
      <c r="P5">
        <v>30</v>
      </c>
      <c r="Q5">
        <v>30</v>
      </c>
      <c r="R5">
        <v>0</v>
      </c>
      <c r="S5">
        <v>60</v>
      </c>
      <c r="T5" s="45">
        <v>70</v>
      </c>
    </row>
    <row r="6" spans="1:19" ht="15.75">
      <c r="A6" s="4" t="s">
        <v>21</v>
      </c>
      <c r="B6" s="5">
        <v>120</v>
      </c>
      <c r="E6" s="1" t="s">
        <v>22</v>
      </c>
      <c r="I6">
        <v>15</v>
      </c>
      <c r="J6">
        <v>120</v>
      </c>
      <c r="K6">
        <v>0</v>
      </c>
      <c r="L6">
        <v>0</v>
      </c>
      <c r="M6">
        <v>0</v>
      </c>
      <c r="N6">
        <v>0</v>
      </c>
      <c r="O6">
        <v>75</v>
      </c>
      <c r="P6">
        <v>30</v>
      </c>
      <c r="Q6">
        <v>30</v>
      </c>
      <c r="R6">
        <v>30</v>
      </c>
      <c r="S6">
        <v>0</v>
      </c>
    </row>
    <row r="7" spans="1:20" ht="15.75">
      <c r="A7" s="4" t="s">
        <v>530</v>
      </c>
      <c r="B7" s="5">
        <v>300</v>
      </c>
      <c r="E7" s="1" t="s">
        <v>23</v>
      </c>
      <c r="I7">
        <v>75</v>
      </c>
      <c r="J7">
        <v>240</v>
      </c>
      <c r="K7">
        <v>0</v>
      </c>
      <c r="L7">
        <v>0</v>
      </c>
      <c r="M7">
        <v>30</v>
      </c>
      <c r="N7">
        <v>60</v>
      </c>
      <c r="O7">
        <v>60</v>
      </c>
      <c r="P7">
        <v>30</v>
      </c>
      <c r="Q7">
        <v>30</v>
      </c>
      <c r="R7">
        <v>0</v>
      </c>
      <c r="S7">
        <v>0</v>
      </c>
      <c r="T7" s="45">
        <v>110</v>
      </c>
    </row>
    <row r="8" spans="1:20" ht="15.75">
      <c r="A8" s="4" t="s">
        <v>531</v>
      </c>
      <c r="B8" s="5">
        <v>300</v>
      </c>
      <c r="E8" s="1" t="s">
        <v>24</v>
      </c>
      <c r="I8">
        <v>15</v>
      </c>
      <c r="J8">
        <v>0</v>
      </c>
      <c r="K8">
        <v>0</v>
      </c>
      <c r="L8">
        <v>0</v>
      </c>
      <c r="M8">
        <v>30</v>
      </c>
      <c r="N8">
        <v>60</v>
      </c>
      <c r="O8">
        <v>60</v>
      </c>
      <c r="P8">
        <v>30</v>
      </c>
      <c r="Q8">
        <v>30</v>
      </c>
      <c r="R8">
        <v>30</v>
      </c>
      <c r="S8">
        <v>0</v>
      </c>
      <c r="T8" s="45">
        <v>130</v>
      </c>
    </row>
    <row r="9" spans="1:20" ht="15.75">
      <c r="A9" s="4" t="s">
        <v>25</v>
      </c>
      <c r="B9" s="5">
        <v>120</v>
      </c>
      <c r="E9" s="1" t="s">
        <v>26</v>
      </c>
      <c r="I9">
        <v>0</v>
      </c>
      <c r="J9">
        <v>480</v>
      </c>
      <c r="K9">
        <v>0</v>
      </c>
      <c r="L9">
        <v>0</v>
      </c>
      <c r="M9">
        <v>0</v>
      </c>
      <c r="N9">
        <v>0</v>
      </c>
      <c r="O9">
        <v>75</v>
      </c>
      <c r="P9">
        <v>30</v>
      </c>
      <c r="Q9">
        <v>30</v>
      </c>
      <c r="R9">
        <v>0</v>
      </c>
      <c r="S9">
        <v>60</v>
      </c>
      <c r="T9" s="45">
        <v>80</v>
      </c>
    </row>
    <row r="10" spans="1:21" ht="15.75">
      <c r="A10" s="4"/>
      <c r="B10" s="5"/>
      <c r="E10" s="1" t="s">
        <v>27</v>
      </c>
      <c r="I10">
        <v>0</v>
      </c>
      <c r="J10">
        <v>0</v>
      </c>
      <c r="K10">
        <v>0</v>
      </c>
      <c r="L10">
        <v>0</v>
      </c>
      <c r="M10">
        <v>30</v>
      </c>
      <c r="N10">
        <v>60</v>
      </c>
      <c r="O10">
        <v>75</v>
      </c>
      <c r="P10">
        <v>30</v>
      </c>
      <c r="Q10">
        <v>30</v>
      </c>
      <c r="R10">
        <v>30</v>
      </c>
      <c r="S10">
        <v>60</v>
      </c>
      <c r="T10" s="45">
        <v>130</v>
      </c>
      <c r="U10">
        <v>7</v>
      </c>
    </row>
    <row r="11" spans="5:20" ht="15.75">
      <c r="E11" s="1" t="s">
        <v>28</v>
      </c>
      <c r="I11">
        <v>15</v>
      </c>
      <c r="J11">
        <v>0</v>
      </c>
      <c r="K11">
        <v>0</v>
      </c>
      <c r="L11">
        <v>0</v>
      </c>
      <c r="M11">
        <v>30</v>
      </c>
      <c r="N11">
        <v>60</v>
      </c>
      <c r="O11">
        <v>75</v>
      </c>
      <c r="P11">
        <v>30</v>
      </c>
      <c r="Q11">
        <v>30</v>
      </c>
      <c r="R11">
        <v>30</v>
      </c>
      <c r="S11">
        <v>0</v>
      </c>
      <c r="T11" s="45">
        <v>120</v>
      </c>
    </row>
    <row r="12" spans="1:19" ht="15.75">
      <c r="A12" s="46" t="s">
        <v>535</v>
      </c>
      <c r="B12" s="46"/>
      <c r="E12" s="1" t="s">
        <v>29</v>
      </c>
      <c r="J12">
        <v>360</v>
      </c>
      <c r="K12">
        <v>30</v>
      </c>
      <c r="L12">
        <v>0</v>
      </c>
      <c r="M12">
        <v>30</v>
      </c>
      <c r="N12">
        <v>60</v>
      </c>
      <c r="O12">
        <v>60</v>
      </c>
      <c r="P12">
        <v>30</v>
      </c>
      <c r="Q12">
        <v>30</v>
      </c>
      <c r="R12">
        <v>30</v>
      </c>
      <c r="S12">
        <v>0</v>
      </c>
    </row>
    <row r="13" spans="1:19" ht="15.75">
      <c r="A13" s="8" t="s">
        <v>536</v>
      </c>
      <c r="B13" s="9">
        <v>9</v>
      </c>
      <c r="E13" s="1" t="s">
        <v>30</v>
      </c>
      <c r="I13">
        <v>45</v>
      </c>
      <c r="J13">
        <v>0</v>
      </c>
      <c r="K13">
        <v>0</v>
      </c>
      <c r="L13">
        <v>0</v>
      </c>
      <c r="M13">
        <v>30</v>
      </c>
      <c r="N13">
        <v>0</v>
      </c>
      <c r="O13">
        <v>60</v>
      </c>
      <c r="P13">
        <v>30</v>
      </c>
      <c r="Q13">
        <v>30</v>
      </c>
      <c r="R13">
        <v>0</v>
      </c>
      <c r="S13">
        <v>60</v>
      </c>
    </row>
    <row r="14" spans="1:20" ht="15.75">
      <c r="A14" s="8" t="s">
        <v>537</v>
      </c>
      <c r="B14" s="9">
        <v>4</v>
      </c>
      <c r="E14" s="1" t="s">
        <v>31</v>
      </c>
      <c r="I14">
        <v>0</v>
      </c>
      <c r="J14">
        <v>0</v>
      </c>
      <c r="K14">
        <v>0</v>
      </c>
      <c r="L14">
        <v>120</v>
      </c>
      <c r="M14">
        <v>30</v>
      </c>
      <c r="N14">
        <v>60</v>
      </c>
      <c r="O14">
        <v>75</v>
      </c>
      <c r="P14">
        <v>30</v>
      </c>
      <c r="Q14">
        <v>30</v>
      </c>
      <c r="R14">
        <v>30</v>
      </c>
      <c r="S14">
        <v>60</v>
      </c>
      <c r="T14" s="45">
        <v>90</v>
      </c>
    </row>
    <row r="15" spans="1:20" ht="15.75">
      <c r="A15" s="8" t="s">
        <v>531</v>
      </c>
      <c r="B15" s="9">
        <v>4</v>
      </c>
      <c r="E15" s="1" t="s">
        <v>32</v>
      </c>
      <c r="I15">
        <v>0</v>
      </c>
      <c r="J15">
        <v>0</v>
      </c>
      <c r="K15">
        <v>0</v>
      </c>
      <c r="L15">
        <v>0</v>
      </c>
      <c r="M15">
        <v>30</v>
      </c>
      <c r="N15">
        <v>0</v>
      </c>
      <c r="O15">
        <v>45</v>
      </c>
      <c r="P15">
        <v>30</v>
      </c>
      <c r="Q15">
        <v>30</v>
      </c>
      <c r="R15">
        <v>30</v>
      </c>
      <c r="S15">
        <v>60</v>
      </c>
      <c r="T15" s="45">
        <v>110</v>
      </c>
    </row>
    <row r="16" spans="1:20" ht="15.75">
      <c r="A16" s="8" t="s">
        <v>538</v>
      </c>
      <c r="B16" s="9">
        <v>9</v>
      </c>
      <c r="E16" s="1" t="s">
        <v>33</v>
      </c>
      <c r="I16">
        <v>60</v>
      </c>
      <c r="J16">
        <v>360</v>
      </c>
      <c r="K16">
        <v>0</v>
      </c>
      <c r="L16">
        <v>0</v>
      </c>
      <c r="M16">
        <v>0</v>
      </c>
      <c r="N16">
        <v>0</v>
      </c>
      <c r="O16">
        <v>75</v>
      </c>
      <c r="P16">
        <v>30</v>
      </c>
      <c r="Q16">
        <v>30</v>
      </c>
      <c r="R16">
        <v>0</v>
      </c>
      <c r="S16">
        <v>0</v>
      </c>
      <c r="T16" s="45">
        <v>110</v>
      </c>
    </row>
    <row r="17" spans="1:19" ht="15.75">
      <c r="A17" s="8"/>
      <c r="B17" s="9"/>
      <c r="E17" s="1" t="s">
        <v>34</v>
      </c>
      <c r="I17">
        <v>0</v>
      </c>
      <c r="J17">
        <v>600</v>
      </c>
      <c r="K17">
        <v>0</v>
      </c>
      <c r="L17">
        <v>0</v>
      </c>
      <c r="M17">
        <v>30</v>
      </c>
      <c r="N17">
        <v>60</v>
      </c>
      <c r="O17">
        <v>30</v>
      </c>
      <c r="P17">
        <v>30</v>
      </c>
      <c r="Q17">
        <v>30</v>
      </c>
      <c r="R17">
        <v>30</v>
      </c>
      <c r="S17">
        <v>0</v>
      </c>
    </row>
    <row r="18" spans="1:20" ht="15.75">
      <c r="A18" s="8"/>
      <c r="B18" s="9"/>
      <c r="E18" s="1" t="s">
        <v>35</v>
      </c>
      <c r="I18">
        <v>0</v>
      </c>
      <c r="J18">
        <v>0</v>
      </c>
      <c r="K18">
        <v>0</v>
      </c>
      <c r="L18">
        <v>0</v>
      </c>
      <c r="M18">
        <v>30</v>
      </c>
      <c r="N18">
        <v>60</v>
      </c>
      <c r="O18">
        <v>75</v>
      </c>
      <c r="P18">
        <v>30</v>
      </c>
      <c r="Q18">
        <v>30</v>
      </c>
      <c r="R18">
        <v>30</v>
      </c>
      <c r="S18">
        <v>60</v>
      </c>
      <c r="T18" s="45">
        <v>130</v>
      </c>
    </row>
    <row r="19" spans="1:20" ht="15.75">
      <c r="A19" s="8"/>
      <c r="B19" s="9"/>
      <c r="E19" s="1" t="s">
        <v>36</v>
      </c>
      <c r="I19">
        <v>30</v>
      </c>
      <c r="J19">
        <v>360</v>
      </c>
      <c r="K19">
        <v>0</v>
      </c>
      <c r="L19">
        <v>0</v>
      </c>
      <c r="M19">
        <v>30</v>
      </c>
      <c r="N19">
        <v>60</v>
      </c>
      <c r="O19">
        <v>45</v>
      </c>
      <c r="P19">
        <v>0</v>
      </c>
      <c r="Q19">
        <v>30</v>
      </c>
      <c r="R19">
        <v>30</v>
      </c>
      <c r="S19">
        <v>0</v>
      </c>
      <c r="T19" s="45">
        <v>100</v>
      </c>
    </row>
    <row r="20" spans="1:20" ht="15.75">
      <c r="A20" s="8"/>
      <c r="B20" s="9"/>
      <c r="E20" s="1" t="s">
        <v>37</v>
      </c>
      <c r="I20">
        <v>45</v>
      </c>
      <c r="J20">
        <v>0</v>
      </c>
      <c r="K20">
        <v>0</v>
      </c>
      <c r="L20">
        <v>0</v>
      </c>
      <c r="M20">
        <v>30</v>
      </c>
      <c r="N20">
        <v>0</v>
      </c>
      <c r="O20">
        <v>60</v>
      </c>
      <c r="P20">
        <v>30</v>
      </c>
      <c r="Q20">
        <v>30</v>
      </c>
      <c r="R20">
        <v>30</v>
      </c>
      <c r="S20">
        <v>60</v>
      </c>
      <c r="T20" s="45">
        <v>100</v>
      </c>
    </row>
    <row r="21" spans="1:21" ht="15.75">
      <c r="A21" s="8"/>
      <c r="B21" s="9"/>
      <c r="E21" s="1" t="s">
        <v>38</v>
      </c>
      <c r="I21">
        <v>15</v>
      </c>
      <c r="J21">
        <v>0</v>
      </c>
      <c r="K21">
        <v>0</v>
      </c>
      <c r="L21">
        <v>0</v>
      </c>
      <c r="M21">
        <v>0</v>
      </c>
      <c r="N21">
        <v>0</v>
      </c>
      <c r="O21">
        <v>60</v>
      </c>
      <c r="P21">
        <v>30</v>
      </c>
      <c r="Q21">
        <v>30</v>
      </c>
      <c r="R21">
        <v>30</v>
      </c>
      <c r="S21">
        <v>0</v>
      </c>
      <c r="T21" s="45">
        <v>110</v>
      </c>
      <c r="U21">
        <v>20</v>
      </c>
    </row>
    <row r="22" spans="1:21" ht="15.75">
      <c r="A22" s="8"/>
      <c r="B22" s="9"/>
      <c r="E22" s="1" t="s">
        <v>39</v>
      </c>
      <c r="I22">
        <v>0</v>
      </c>
      <c r="J22">
        <v>240</v>
      </c>
      <c r="K22">
        <v>0</v>
      </c>
      <c r="L22">
        <v>0</v>
      </c>
      <c r="M22">
        <v>30</v>
      </c>
      <c r="N22">
        <v>60</v>
      </c>
      <c r="O22">
        <v>75</v>
      </c>
      <c r="P22">
        <v>30</v>
      </c>
      <c r="Q22">
        <v>30</v>
      </c>
      <c r="R22">
        <v>0</v>
      </c>
      <c r="S22">
        <v>60</v>
      </c>
      <c r="T22" s="45">
        <v>90</v>
      </c>
      <c r="U22">
        <v>3</v>
      </c>
    </row>
    <row r="23" spans="1:20" ht="15.75">
      <c r="A23" s="8"/>
      <c r="B23" s="9"/>
      <c r="E23" s="1" t="s">
        <v>40</v>
      </c>
      <c r="I23">
        <v>0</v>
      </c>
      <c r="J23">
        <v>240</v>
      </c>
      <c r="K23">
        <v>0</v>
      </c>
      <c r="L23">
        <v>0</v>
      </c>
      <c r="M23">
        <v>30</v>
      </c>
      <c r="N23">
        <v>0</v>
      </c>
      <c r="O23">
        <v>75</v>
      </c>
      <c r="P23">
        <v>30</v>
      </c>
      <c r="Q23">
        <v>30</v>
      </c>
      <c r="R23">
        <v>30</v>
      </c>
      <c r="S23">
        <v>0</v>
      </c>
      <c r="T23" s="45">
        <v>100</v>
      </c>
    </row>
    <row r="24" spans="1:20" ht="15.75">
      <c r="A24" s="8"/>
      <c r="B24" s="9"/>
      <c r="E24" s="1" t="s">
        <v>41</v>
      </c>
      <c r="I24">
        <v>15</v>
      </c>
      <c r="J24">
        <v>600</v>
      </c>
      <c r="K24">
        <v>0</v>
      </c>
      <c r="L24">
        <v>120</v>
      </c>
      <c r="M24">
        <v>30</v>
      </c>
      <c r="N24">
        <v>60</v>
      </c>
      <c r="O24">
        <v>0</v>
      </c>
      <c r="P24">
        <v>0</v>
      </c>
      <c r="Q24">
        <v>30</v>
      </c>
      <c r="R24">
        <v>0</v>
      </c>
      <c r="S24">
        <v>0</v>
      </c>
      <c r="T24" s="45">
        <v>70</v>
      </c>
    </row>
    <row r="25" spans="5:19" ht="15.75">
      <c r="E25" s="1" t="s">
        <v>42</v>
      </c>
      <c r="I25">
        <v>0</v>
      </c>
      <c r="J25">
        <v>360</v>
      </c>
      <c r="K25">
        <v>0</v>
      </c>
      <c r="L25">
        <v>0</v>
      </c>
      <c r="M25">
        <v>30</v>
      </c>
      <c r="N25">
        <v>0</v>
      </c>
      <c r="O25">
        <v>60</v>
      </c>
      <c r="P25">
        <v>30</v>
      </c>
      <c r="Q25">
        <v>30</v>
      </c>
      <c r="R25">
        <v>0</v>
      </c>
      <c r="S25">
        <v>0</v>
      </c>
    </row>
    <row r="26" spans="5:19" ht="15.75">
      <c r="E26" s="1" t="s">
        <v>43</v>
      </c>
      <c r="I26" t="s">
        <v>532</v>
      </c>
      <c r="J26" t="s">
        <v>532</v>
      </c>
      <c r="K26" t="s">
        <v>532</v>
      </c>
      <c r="L26" t="s">
        <v>532</v>
      </c>
      <c r="M26" t="s">
        <v>532</v>
      </c>
      <c r="N26" t="s">
        <v>532</v>
      </c>
      <c r="O26" t="s">
        <v>532</v>
      </c>
      <c r="P26" t="s">
        <v>532</v>
      </c>
      <c r="Q26" t="s">
        <v>532</v>
      </c>
      <c r="R26" t="s">
        <v>532</v>
      </c>
      <c r="S26" t="s">
        <v>532</v>
      </c>
    </row>
    <row r="27" spans="5:21" ht="15.75">
      <c r="E27" s="1" t="s">
        <v>44</v>
      </c>
      <c r="I27">
        <v>0</v>
      </c>
      <c r="J27">
        <v>0</v>
      </c>
      <c r="K27">
        <v>0</v>
      </c>
      <c r="L27">
        <v>0</v>
      </c>
      <c r="M27">
        <v>30</v>
      </c>
      <c r="N27">
        <v>60</v>
      </c>
      <c r="O27">
        <v>75</v>
      </c>
      <c r="P27">
        <v>30</v>
      </c>
      <c r="Q27">
        <v>30</v>
      </c>
      <c r="R27">
        <v>0</v>
      </c>
      <c r="S27">
        <v>60</v>
      </c>
      <c r="T27" s="45">
        <v>90</v>
      </c>
      <c r="U27">
        <v>6</v>
      </c>
    </row>
    <row r="28" spans="4:20" ht="15.75">
      <c r="D28" s="10"/>
      <c r="E28" s="1" t="s">
        <v>45</v>
      </c>
      <c r="I28">
        <v>0</v>
      </c>
      <c r="J28">
        <v>0</v>
      </c>
      <c r="K28">
        <v>0</v>
      </c>
      <c r="L28">
        <v>0</v>
      </c>
      <c r="M28">
        <v>30</v>
      </c>
      <c r="N28">
        <v>60</v>
      </c>
      <c r="O28">
        <v>75</v>
      </c>
      <c r="P28">
        <v>30</v>
      </c>
      <c r="Q28">
        <v>30</v>
      </c>
      <c r="R28">
        <v>30</v>
      </c>
      <c r="S28">
        <v>0</v>
      </c>
      <c r="T28" s="45">
        <v>110</v>
      </c>
    </row>
    <row r="29" spans="5:19" ht="15.75">
      <c r="E29" s="1" t="s">
        <v>46</v>
      </c>
      <c r="I29">
        <v>0</v>
      </c>
      <c r="J29">
        <v>480</v>
      </c>
      <c r="K29">
        <v>0</v>
      </c>
      <c r="L29">
        <v>0</v>
      </c>
      <c r="M29">
        <v>30</v>
      </c>
      <c r="N29">
        <v>0</v>
      </c>
      <c r="O29">
        <v>60</v>
      </c>
      <c r="P29">
        <v>30</v>
      </c>
      <c r="Q29">
        <v>30</v>
      </c>
      <c r="R29">
        <v>0</v>
      </c>
      <c r="S29">
        <v>0</v>
      </c>
    </row>
    <row r="30" spans="5:20" ht="15.75">
      <c r="E30" s="1" t="s">
        <v>47</v>
      </c>
      <c r="I30">
        <v>0</v>
      </c>
      <c r="J30">
        <v>480</v>
      </c>
      <c r="K30">
        <v>0</v>
      </c>
      <c r="L30">
        <v>0</v>
      </c>
      <c r="M30">
        <v>30</v>
      </c>
      <c r="N30">
        <v>60</v>
      </c>
      <c r="O30">
        <v>60</v>
      </c>
      <c r="P30">
        <v>30</v>
      </c>
      <c r="Q30">
        <v>30</v>
      </c>
      <c r="R30">
        <v>30</v>
      </c>
      <c r="S30">
        <v>0</v>
      </c>
      <c r="T30" s="45">
        <v>100</v>
      </c>
    </row>
    <row r="31" spans="5:20" ht="15.75">
      <c r="E31" s="1" t="s">
        <v>48</v>
      </c>
      <c r="I31">
        <v>0</v>
      </c>
      <c r="J31">
        <v>0</v>
      </c>
      <c r="K31">
        <v>0</v>
      </c>
      <c r="L31">
        <v>0</v>
      </c>
      <c r="M31">
        <v>30</v>
      </c>
      <c r="N31">
        <v>60</v>
      </c>
      <c r="O31">
        <v>60</v>
      </c>
      <c r="P31">
        <v>30</v>
      </c>
      <c r="Q31">
        <v>30</v>
      </c>
      <c r="R31">
        <v>0</v>
      </c>
      <c r="S31">
        <v>60</v>
      </c>
      <c r="T31" s="45">
        <v>110</v>
      </c>
    </row>
    <row r="32" spans="5:19" ht="15.75">
      <c r="E32" s="1" t="s">
        <v>49</v>
      </c>
      <c r="I32">
        <v>0</v>
      </c>
      <c r="J32">
        <v>1080</v>
      </c>
      <c r="K32">
        <v>0</v>
      </c>
      <c r="L32">
        <v>120</v>
      </c>
      <c r="M32">
        <v>0</v>
      </c>
      <c r="N32">
        <v>0</v>
      </c>
      <c r="O32">
        <v>60</v>
      </c>
      <c r="P32">
        <v>30</v>
      </c>
      <c r="Q32">
        <v>30</v>
      </c>
      <c r="R32">
        <v>0</v>
      </c>
      <c r="S32">
        <v>0</v>
      </c>
    </row>
    <row r="33" spans="5:20" ht="15.75">
      <c r="E33" s="1" t="s">
        <v>50</v>
      </c>
      <c r="I33">
        <v>30</v>
      </c>
      <c r="J33">
        <v>0</v>
      </c>
      <c r="K33">
        <v>0</v>
      </c>
      <c r="L33">
        <v>0</v>
      </c>
      <c r="M33">
        <v>30</v>
      </c>
      <c r="N33">
        <v>60</v>
      </c>
      <c r="O33">
        <v>90</v>
      </c>
      <c r="P33">
        <v>30</v>
      </c>
      <c r="Q33">
        <v>30</v>
      </c>
      <c r="R33">
        <v>30</v>
      </c>
      <c r="S33">
        <v>0</v>
      </c>
      <c r="T33" s="45">
        <v>110</v>
      </c>
    </row>
    <row r="34" spans="5:20" ht="15.75">
      <c r="E34" s="1" t="s">
        <v>51</v>
      </c>
      <c r="I34">
        <v>0</v>
      </c>
      <c r="J34">
        <v>120</v>
      </c>
      <c r="K34">
        <v>0</v>
      </c>
      <c r="L34">
        <v>0</v>
      </c>
      <c r="M34">
        <v>30</v>
      </c>
      <c r="N34">
        <v>60</v>
      </c>
      <c r="O34">
        <v>45</v>
      </c>
      <c r="P34">
        <v>30</v>
      </c>
      <c r="Q34">
        <v>30</v>
      </c>
      <c r="R34">
        <v>0</v>
      </c>
      <c r="S34">
        <v>60</v>
      </c>
      <c r="T34" s="45">
        <v>120</v>
      </c>
    </row>
    <row r="35" spans="5:20" ht="15.75">
      <c r="E35" s="1" t="s">
        <v>52</v>
      </c>
      <c r="I35">
        <v>0</v>
      </c>
      <c r="J35">
        <v>0</v>
      </c>
      <c r="K35">
        <v>0</v>
      </c>
      <c r="L35">
        <v>0</v>
      </c>
      <c r="M35">
        <v>30</v>
      </c>
      <c r="N35">
        <v>60</v>
      </c>
      <c r="O35">
        <v>75</v>
      </c>
      <c r="P35">
        <v>30</v>
      </c>
      <c r="Q35">
        <v>30</v>
      </c>
      <c r="R35">
        <v>30</v>
      </c>
      <c r="S35">
        <v>60</v>
      </c>
      <c r="T35" s="45">
        <v>80</v>
      </c>
    </row>
    <row r="36" spans="5:19" ht="15.75">
      <c r="E36" s="1" t="s">
        <v>53</v>
      </c>
      <c r="J36">
        <v>600</v>
      </c>
      <c r="K36">
        <v>0</v>
      </c>
      <c r="L36">
        <v>0</v>
      </c>
      <c r="M36">
        <v>30</v>
      </c>
      <c r="N36">
        <v>0</v>
      </c>
      <c r="O36">
        <v>30</v>
      </c>
      <c r="P36">
        <v>30</v>
      </c>
      <c r="Q36">
        <v>30</v>
      </c>
      <c r="R36">
        <v>0</v>
      </c>
      <c r="S36">
        <v>0</v>
      </c>
    </row>
    <row r="37" spans="5:20" ht="15.75">
      <c r="E37" s="1" t="s">
        <v>54</v>
      </c>
      <c r="I37">
        <v>45</v>
      </c>
      <c r="J37">
        <v>0</v>
      </c>
      <c r="K37">
        <v>0</v>
      </c>
      <c r="L37">
        <v>0</v>
      </c>
      <c r="M37">
        <v>30</v>
      </c>
      <c r="N37">
        <v>0</v>
      </c>
      <c r="O37">
        <v>75</v>
      </c>
      <c r="P37">
        <v>30</v>
      </c>
      <c r="Q37">
        <v>30</v>
      </c>
      <c r="R37">
        <v>0</v>
      </c>
      <c r="S37">
        <v>0</v>
      </c>
      <c r="T37" s="45">
        <v>80</v>
      </c>
    </row>
    <row r="38" spans="5:19" ht="15.75">
      <c r="E38" s="1" t="s">
        <v>55</v>
      </c>
      <c r="I38">
        <v>0</v>
      </c>
      <c r="J38">
        <v>0</v>
      </c>
      <c r="K38">
        <v>0</v>
      </c>
      <c r="L38">
        <v>0</v>
      </c>
      <c r="M38">
        <v>30</v>
      </c>
      <c r="N38">
        <v>60</v>
      </c>
      <c r="O38">
        <v>75</v>
      </c>
      <c r="P38">
        <v>30</v>
      </c>
      <c r="Q38">
        <v>30</v>
      </c>
      <c r="R38">
        <v>0</v>
      </c>
      <c r="S38">
        <v>60</v>
      </c>
    </row>
    <row r="39" spans="5:20" ht="15.75">
      <c r="E39" s="1" t="s">
        <v>56</v>
      </c>
      <c r="I39">
        <v>30</v>
      </c>
      <c r="J39">
        <v>360</v>
      </c>
      <c r="K39">
        <v>0</v>
      </c>
      <c r="L39">
        <v>0</v>
      </c>
      <c r="M39">
        <v>30</v>
      </c>
      <c r="N39">
        <v>0</v>
      </c>
      <c r="O39">
        <v>75</v>
      </c>
      <c r="P39">
        <v>30</v>
      </c>
      <c r="Q39">
        <v>30</v>
      </c>
      <c r="R39">
        <v>30</v>
      </c>
      <c r="S39">
        <v>0</v>
      </c>
      <c r="T39" s="45">
        <v>160</v>
      </c>
    </row>
    <row r="40" spans="5:20" ht="15.75">
      <c r="E40" s="1" t="s">
        <v>57</v>
      </c>
      <c r="I40">
        <v>0</v>
      </c>
      <c r="J40">
        <v>120</v>
      </c>
      <c r="K40">
        <v>0</v>
      </c>
      <c r="L40">
        <v>120</v>
      </c>
      <c r="M40">
        <v>30</v>
      </c>
      <c r="N40">
        <v>60</v>
      </c>
      <c r="O40">
        <v>75</v>
      </c>
      <c r="P40">
        <v>0</v>
      </c>
      <c r="Q40">
        <v>30</v>
      </c>
      <c r="R40">
        <v>0</v>
      </c>
      <c r="S40">
        <v>0</v>
      </c>
      <c r="T40" s="45">
        <v>120</v>
      </c>
    </row>
    <row r="41" spans="5:19" ht="15.75">
      <c r="E41" s="1" t="s">
        <v>58</v>
      </c>
      <c r="I41" t="s">
        <v>532</v>
      </c>
      <c r="J41" t="s">
        <v>532</v>
      </c>
      <c r="K41" t="s">
        <v>532</v>
      </c>
      <c r="L41" t="s">
        <v>532</v>
      </c>
      <c r="M41" t="s">
        <v>532</v>
      </c>
      <c r="N41" t="s">
        <v>532</v>
      </c>
      <c r="O41" t="s">
        <v>532</v>
      </c>
      <c r="P41" t="s">
        <v>532</v>
      </c>
      <c r="Q41" t="s">
        <v>532</v>
      </c>
      <c r="R41" t="s">
        <v>532</v>
      </c>
      <c r="S41" t="s">
        <v>532</v>
      </c>
    </row>
    <row r="42" spans="5:19" ht="15.75">
      <c r="E42" s="1" t="s">
        <v>59</v>
      </c>
      <c r="J42">
        <f>7*120</f>
        <v>840</v>
      </c>
      <c r="K42">
        <v>120</v>
      </c>
      <c r="L42">
        <v>0</v>
      </c>
      <c r="M42">
        <v>30</v>
      </c>
      <c r="N42">
        <v>60</v>
      </c>
      <c r="O42">
        <v>75</v>
      </c>
      <c r="P42">
        <v>30</v>
      </c>
      <c r="Q42">
        <v>30</v>
      </c>
      <c r="R42">
        <v>0</v>
      </c>
      <c r="S42">
        <v>0</v>
      </c>
    </row>
    <row r="43" spans="5:19" ht="15.75">
      <c r="E43" s="1" t="s">
        <v>60</v>
      </c>
      <c r="I43">
        <v>15</v>
      </c>
      <c r="J43">
        <v>120</v>
      </c>
      <c r="K43">
        <v>0</v>
      </c>
      <c r="L43">
        <v>0</v>
      </c>
      <c r="M43">
        <v>30</v>
      </c>
      <c r="N43">
        <v>0</v>
      </c>
      <c r="O43">
        <v>75</v>
      </c>
      <c r="P43">
        <v>30</v>
      </c>
      <c r="Q43">
        <v>30</v>
      </c>
      <c r="R43">
        <v>0</v>
      </c>
      <c r="S43">
        <v>0</v>
      </c>
    </row>
    <row r="44" spans="5:19" ht="15.75">
      <c r="E44" s="1" t="s">
        <v>61</v>
      </c>
      <c r="I44">
        <v>45</v>
      </c>
      <c r="J44">
        <f>9*120</f>
        <v>1080</v>
      </c>
      <c r="K44">
        <v>0</v>
      </c>
      <c r="L44">
        <v>240</v>
      </c>
      <c r="M44">
        <v>0</v>
      </c>
      <c r="N44">
        <v>0</v>
      </c>
      <c r="O44">
        <v>0</v>
      </c>
      <c r="P44">
        <v>30</v>
      </c>
      <c r="Q44">
        <v>0</v>
      </c>
      <c r="R44">
        <v>0</v>
      </c>
      <c r="S44">
        <v>0</v>
      </c>
    </row>
    <row r="45" spans="4:19" ht="15.75">
      <c r="D45" s="10"/>
      <c r="E45" s="1" t="s">
        <v>62</v>
      </c>
      <c r="I45">
        <v>30</v>
      </c>
      <c r="J45">
        <v>480</v>
      </c>
      <c r="K45">
        <v>0</v>
      </c>
      <c r="L45">
        <v>0</v>
      </c>
      <c r="M45">
        <v>30</v>
      </c>
      <c r="N45">
        <v>60</v>
      </c>
      <c r="O45">
        <v>75</v>
      </c>
      <c r="P45">
        <v>30</v>
      </c>
      <c r="Q45">
        <v>30</v>
      </c>
      <c r="R45">
        <v>0</v>
      </c>
      <c r="S45">
        <v>0</v>
      </c>
    </row>
    <row r="46" spans="5:20" ht="15.75">
      <c r="E46" s="1" t="s">
        <v>63</v>
      </c>
      <c r="I46">
        <v>0</v>
      </c>
      <c r="J46">
        <v>360</v>
      </c>
      <c r="K46">
        <v>0</v>
      </c>
      <c r="L46">
        <v>0</v>
      </c>
      <c r="M46">
        <v>30</v>
      </c>
      <c r="N46">
        <v>60</v>
      </c>
      <c r="O46">
        <v>75</v>
      </c>
      <c r="P46">
        <v>30</v>
      </c>
      <c r="Q46">
        <v>30</v>
      </c>
      <c r="R46">
        <v>0</v>
      </c>
      <c r="S46">
        <v>0</v>
      </c>
      <c r="T46" s="45">
        <v>140</v>
      </c>
    </row>
    <row r="47" spans="5:20" ht="15.75">
      <c r="E47" s="1" t="s">
        <v>64</v>
      </c>
      <c r="I47">
        <v>0</v>
      </c>
      <c r="J47">
        <v>0</v>
      </c>
      <c r="K47">
        <v>0</v>
      </c>
      <c r="L47">
        <v>0</v>
      </c>
      <c r="M47">
        <v>30</v>
      </c>
      <c r="N47">
        <v>0</v>
      </c>
      <c r="O47">
        <v>75</v>
      </c>
      <c r="P47">
        <v>30</v>
      </c>
      <c r="Q47">
        <v>30</v>
      </c>
      <c r="R47">
        <v>0</v>
      </c>
      <c r="S47">
        <v>0</v>
      </c>
      <c r="T47" s="45">
        <v>100</v>
      </c>
    </row>
    <row r="48" spans="5:20" ht="15.75">
      <c r="E48" s="1" t="s">
        <v>65</v>
      </c>
      <c r="I48">
        <v>0</v>
      </c>
      <c r="J48">
        <v>0</v>
      </c>
      <c r="K48">
        <v>0</v>
      </c>
      <c r="L48">
        <v>0</v>
      </c>
      <c r="M48">
        <v>30</v>
      </c>
      <c r="N48">
        <v>60</v>
      </c>
      <c r="O48">
        <v>75</v>
      </c>
      <c r="P48">
        <v>30</v>
      </c>
      <c r="Q48">
        <v>30</v>
      </c>
      <c r="R48">
        <v>0</v>
      </c>
      <c r="S48">
        <v>0</v>
      </c>
      <c r="T48" s="45">
        <v>120</v>
      </c>
    </row>
    <row r="49" spans="5:20" ht="15.75">
      <c r="E49" s="1" t="s">
        <v>66</v>
      </c>
      <c r="I49">
        <v>0</v>
      </c>
      <c r="J49">
        <v>240</v>
      </c>
      <c r="K49">
        <v>0</v>
      </c>
      <c r="L49">
        <v>0</v>
      </c>
      <c r="M49">
        <v>30</v>
      </c>
      <c r="N49">
        <v>0</v>
      </c>
      <c r="O49">
        <v>75</v>
      </c>
      <c r="P49">
        <v>30</v>
      </c>
      <c r="Q49">
        <v>30</v>
      </c>
      <c r="R49">
        <v>30</v>
      </c>
      <c r="S49">
        <v>0</v>
      </c>
      <c r="T49" s="45">
        <v>70</v>
      </c>
    </row>
    <row r="50" spans="5:19" ht="15.75">
      <c r="E50" s="1" t="s">
        <v>67</v>
      </c>
      <c r="I50">
        <v>0</v>
      </c>
      <c r="J50">
        <v>480</v>
      </c>
      <c r="K50">
        <v>0</v>
      </c>
      <c r="L50">
        <v>0</v>
      </c>
      <c r="M50">
        <v>30</v>
      </c>
      <c r="N50">
        <v>0</v>
      </c>
      <c r="O50">
        <v>45</v>
      </c>
      <c r="P50">
        <v>30</v>
      </c>
      <c r="Q50">
        <v>30</v>
      </c>
      <c r="R50">
        <v>0</v>
      </c>
      <c r="S50">
        <v>0</v>
      </c>
    </row>
    <row r="51" spans="5:21" ht="15.75">
      <c r="E51" s="1" t="s">
        <v>68</v>
      </c>
      <c r="I51">
        <v>0</v>
      </c>
      <c r="J51">
        <v>0</v>
      </c>
      <c r="K51">
        <v>0</v>
      </c>
      <c r="L51">
        <v>0</v>
      </c>
      <c r="M51">
        <v>30</v>
      </c>
      <c r="N51">
        <v>60</v>
      </c>
      <c r="O51">
        <v>75</v>
      </c>
      <c r="P51">
        <v>30</v>
      </c>
      <c r="Q51">
        <v>30</v>
      </c>
      <c r="R51">
        <v>30</v>
      </c>
      <c r="S51">
        <v>0</v>
      </c>
      <c r="T51" s="45">
        <v>90</v>
      </c>
      <c r="U51" s="45">
        <v>2</v>
      </c>
    </row>
    <row r="52" spans="5:19" ht="15.75">
      <c r="E52" s="1" t="s">
        <v>69</v>
      </c>
      <c r="J52">
        <f>7*120</f>
        <v>840</v>
      </c>
      <c r="K52">
        <v>0</v>
      </c>
      <c r="L52">
        <v>0</v>
      </c>
      <c r="M52">
        <v>30</v>
      </c>
      <c r="N52">
        <v>60</v>
      </c>
      <c r="O52">
        <v>75</v>
      </c>
      <c r="P52">
        <v>30</v>
      </c>
      <c r="Q52">
        <v>30</v>
      </c>
      <c r="R52">
        <v>0</v>
      </c>
      <c r="S52">
        <v>0</v>
      </c>
    </row>
    <row r="53" spans="5:21" ht="15.75">
      <c r="E53" s="1" t="s">
        <v>70</v>
      </c>
      <c r="I53">
        <v>0</v>
      </c>
      <c r="J53">
        <v>360</v>
      </c>
      <c r="K53">
        <v>120</v>
      </c>
      <c r="L53">
        <v>0</v>
      </c>
      <c r="M53">
        <v>30</v>
      </c>
      <c r="N53">
        <v>60</v>
      </c>
      <c r="O53">
        <v>60</v>
      </c>
      <c r="P53">
        <v>30</v>
      </c>
      <c r="Q53">
        <v>30</v>
      </c>
      <c r="R53">
        <v>30</v>
      </c>
      <c r="S53">
        <v>0</v>
      </c>
      <c r="U53">
        <v>4</v>
      </c>
    </row>
    <row r="54" spans="5:21" ht="15.75">
      <c r="E54" s="1" t="s">
        <v>71</v>
      </c>
      <c r="I54">
        <v>15</v>
      </c>
      <c r="J54">
        <v>0</v>
      </c>
      <c r="K54">
        <v>0</v>
      </c>
      <c r="L54">
        <v>0</v>
      </c>
      <c r="M54">
        <v>30</v>
      </c>
      <c r="N54">
        <v>60</v>
      </c>
      <c r="O54">
        <v>45</v>
      </c>
      <c r="P54">
        <v>30</v>
      </c>
      <c r="Q54">
        <v>30</v>
      </c>
      <c r="R54">
        <v>0</v>
      </c>
      <c r="S54">
        <v>0</v>
      </c>
      <c r="T54" s="45">
        <v>160</v>
      </c>
      <c r="U54">
        <v>33</v>
      </c>
    </row>
    <row r="55" spans="5:19" ht="15.75">
      <c r="E55" s="1" t="s">
        <v>72</v>
      </c>
      <c r="I55">
        <v>0</v>
      </c>
      <c r="J55">
        <v>600</v>
      </c>
      <c r="K55">
        <v>0</v>
      </c>
      <c r="L55">
        <v>0</v>
      </c>
      <c r="M55">
        <v>30</v>
      </c>
      <c r="N55">
        <v>60</v>
      </c>
      <c r="O55">
        <v>75</v>
      </c>
      <c r="P55">
        <v>30</v>
      </c>
      <c r="Q55">
        <v>30</v>
      </c>
      <c r="R55">
        <v>0</v>
      </c>
      <c r="S55">
        <v>0</v>
      </c>
    </row>
    <row r="56" spans="5:20" ht="15.75">
      <c r="E56" s="1" t="s">
        <v>73</v>
      </c>
      <c r="J56">
        <v>0</v>
      </c>
      <c r="K56">
        <v>0</v>
      </c>
      <c r="L56">
        <v>0</v>
      </c>
      <c r="M56">
        <v>30</v>
      </c>
      <c r="N56">
        <v>60</v>
      </c>
      <c r="O56">
        <v>60</v>
      </c>
      <c r="P56">
        <v>30</v>
      </c>
      <c r="Q56">
        <v>30</v>
      </c>
      <c r="R56">
        <v>0</v>
      </c>
      <c r="S56">
        <v>0</v>
      </c>
      <c r="T56" s="45">
        <v>100</v>
      </c>
    </row>
    <row r="57" spans="5:19" ht="15.75">
      <c r="E57" s="1" t="s">
        <v>74</v>
      </c>
      <c r="J57">
        <v>600</v>
      </c>
      <c r="K57">
        <v>0</v>
      </c>
      <c r="L57">
        <v>0</v>
      </c>
      <c r="M57">
        <v>30</v>
      </c>
      <c r="N57">
        <v>0</v>
      </c>
      <c r="O57">
        <v>45</v>
      </c>
      <c r="P57">
        <v>30</v>
      </c>
      <c r="Q57">
        <v>30</v>
      </c>
      <c r="R57">
        <v>0</v>
      </c>
      <c r="S57">
        <v>0</v>
      </c>
    </row>
    <row r="58" spans="5:21" ht="15.75">
      <c r="E58" s="1" t="s">
        <v>75</v>
      </c>
      <c r="J58">
        <f>9*120</f>
        <v>1080</v>
      </c>
      <c r="K58">
        <v>120</v>
      </c>
      <c r="L58">
        <v>0</v>
      </c>
      <c r="M58">
        <v>0</v>
      </c>
      <c r="N58">
        <v>60</v>
      </c>
      <c r="O58">
        <v>60</v>
      </c>
      <c r="P58">
        <v>30</v>
      </c>
      <c r="Q58">
        <v>30</v>
      </c>
      <c r="R58">
        <v>0</v>
      </c>
      <c r="S58">
        <v>0</v>
      </c>
      <c r="U58">
        <v>33</v>
      </c>
    </row>
    <row r="59" spans="5:20" ht="15.75">
      <c r="E59" s="1" t="s">
        <v>76</v>
      </c>
      <c r="I59">
        <v>75</v>
      </c>
      <c r="J59">
        <v>240</v>
      </c>
      <c r="K59">
        <v>0</v>
      </c>
      <c r="L59">
        <v>0</v>
      </c>
      <c r="M59">
        <v>30</v>
      </c>
      <c r="N59">
        <v>0</v>
      </c>
      <c r="O59">
        <v>45</v>
      </c>
      <c r="P59">
        <v>30</v>
      </c>
      <c r="Q59">
        <v>30</v>
      </c>
      <c r="R59">
        <v>0</v>
      </c>
      <c r="S59">
        <v>0</v>
      </c>
      <c r="T59" s="45">
        <v>100</v>
      </c>
    </row>
    <row r="60" spans="5:20" ht="15.75">
      <c r="E60" s="1" t="s">
        <v>77</v>
      </c>
      <c r="I60">
        <v>15</v>
      </c>
      <c r="J60">
        <v>0</v>
      </c>
      <c r="K60">
        <v>0</v>
      </c>
      <c r="L60">
        <v>0</v>
      </c>
      <c r="M60">
        <v>30</v>
      </c>
      <c r="N60">
        <v>60</v>
      </c>
      <c r="O60">
        <v>60</v>
      </c>
      <c r="P60">
        <v>30</v>
      </c>
      <c r="Q60">
        <v>30</v>
      </c>
      <c r="R60">
        <v>0</v>
      </c>
      <c r="S60">
        <v>0</v>
      </c>
      <c r="T60" s="45">
        <v>120</v>
      </c>
    </row>
    <row r="61" spans="5:19" ht="15.75">
      <c r="E61" s="1" t="s">
        <v>78</v>
      </c>
      <c r="I61">
        <v>0</v>
      </c>
      <c r="J61">
        <v>480</v>
      </c>
      <c r="K61">
        <v>0</v>
      </c>
      <c r="L61">
        <v>0</v>
      </c>
      <c r="M61">
        <v>30</v>
      </c>
      <c r="N61">
        <v>60</v>
      </c>
      <c r="O61">
        <v>60</v>
      </c>
      <c r="P61">
        <v>30</v>
      </c>
      <c r="Q61">
        <v>30</v>
      </c>
      <c r="R61">
        <v>0</v>
      </c>
      <c r="S61">
        <v>0</v>
      </c>
    </row>
    <row r="62" spans="5:20" ht="15.75">
      <c r="E62" s="1" t="s">
        <v>79</v>
      </c>
      <c r="I62">
        <v>0</v>
      </c>
      <c r="J62">
        <v>600</v>
      </c>
      <c r="K62">
        <v>0</v>
      </c>
      <c r="L62">
        <v>0</v>
      </c>
      <c r="M62">
        <v>30</v>
      </c>
      <c r="N62">
        <v>60</v>
      </c>
      <c r="O62">
        <v>75</v>
      </c>
      <c r="P62">
        <v>30</v>
      </c>
      <c r="Q62">
        <v>30</v>
      </c>
      <c r="R62">
        <v>0</v>
      </c>
      <c r="S62">
        <v>0</v>
      </c>
      <c r="T62" s="45">
        <v>160</v>
      </c>
    </row>
    <row r="63" spans="5:19" ht="15.75">
      <c r="E63" s="1" t="s">
        <v>80</v>
      </c>
      <c r="J63">
        <f>8*120</f>
        <v>960</v>
      </c>
      <c r="K63">
        <v>0</v>
      </c>
      <c r="L63">
        <v>0</v>
      </c>
      <c r="M63">
        <v>0</v>
      </c>
      <c r="N63">
        <v>0</v>
      </c>
      <c r="O63">
        <v>75</v>
      </c>
      <c r="P63">
        <v>30</v>
      </c>
      <c r="Q63">
        <v>30</v>
      </c>
      <c r="R63">
        <v>0</v>
      </c>
      <c r="S63">
        <v>0</v>
      </c>
    </row>
    <row r="64" spans="5:21" ht="15.75">
      <c r="E64" s="1" t="s">
        <v>81</v>
      </c>
      <c r="I64">
        <v>15</v>
      </c>
      <c r="J64">
        <v>480</v>
      </c>
      <c r="K64">
        <v>0</v>
      </c>
      <c r="L64">
        <v>200</v>
      </c>
      <c r="M64">
        <v>30</v>
      </c>
      <c r="N64">
        <v>0</v>
      </c>
      <c r="O64">
        <v>30</v>
      </c>
      <c r="P64">
        <v>30</v>
      </c>
      <c r="Q64">
        <v>30</v>
      </c>
      <c r="R64">
        <v>0</v>
      </c>
      <c r="S64">
        <v>0</v>
      </c>
      <c r="T64" s="45">
        <v>90</v>
      </c>
      <c r="U64">
        <v>23</v>
      </c>
    </row>
    <row r="65" spans="5:19" ht="15.75">
      <c r="E65" s="1" t="s">
        <v>82</v>
      </c>
      <c r="I65">
        <v>60</v>
      </c>
      <c r="J65">
        <v>600</v>
      </c>
      <c r="K65">
        <v>0</v>
      </c>
      <c r="L65">
        <v>0</v>
      </c>
      <c r="M65">
        <v>0</v>
      </c>
      <c r="N65">
        <v>60</v>
      </c>
      <c r="O65">
        <v>45</v>
      </c>
      <c r="P65">
        <v>30</v>
      </c>
      <c r="Q65">
        <v>30</v>
      </c>
      <c r="R65">
        <v>0</v>
      </c>
      <c r="S65">
        <v>0</v>
      </c>
    </row>
    <row r="66" spans="5:19" ht="15.75">
      <c r="E66" s="1" t="s">
        <v>83</v>
      </c>
      <c r="I66">
        <v>45</v>
      </c>
      <c r="J66">
        <v>720</v>
      </c>
      <c r="K66">
        <v>0</v>
      </c>
      <c r="L66">
        <v>0</v>
      </c>
      <c r="M66">
        <v>30</v>
      </c>
      <c r="N66">
        <v>60</v>
      </c>
      <c r="O66">
        <v>60</v>
      </c>
      <c r="P66">
        <v>30</v>
      </c>
      <c r="Q66">
        <v>30</v>
      </c>
      <c r="R66">
        <v>0</v>
      </c>
      <c r="S66">
        <v>0</v>
      </c>
    </row>
    <row r="67" spans="5:19" ht="15.75">
      <c r="E67" s="1" t="s">
        <v>84</v>
      </c>
      <c r="I67">
        <v>0</v>
      </c>
      <c r="J67">
        <v>360</v>
      </c>
      <c r="K67">
        <v>0</v>
      </c>
      <c r="L67">
        <v>0</v>
      </c>
      <c r="M67">
        <v>0</v>
      </c>
      <c r="N67">
        <v>0</v>
      </c>
      <c r="O67">
        <v>75</v>
      </c>
      <c r="P67">
        <v>30</v>
      </c>
      <c r="Q67">
        <v>30</v>
      </c>
      <c r="R67">
        <v>0</v>
      </c>
      <c r="S67">
        <v>0</v>
      </c>
    </row>
    <row r="68" spans="5:20" ht="15.75">
      <c r="E68" s="1" t="s">
        <v>85</v>
      </c>
      <c r="I68">
        <v>0</v>
      </c>
      <c r="J68">
        <v>0</v>
      </c>
      <c r="K68">
        <v>0</v>
      </c>
      <c r="L68">
        <v>0</v>
      </c>
      <c r="M68">
        <v>30</v>
      </c>
      <c r="N68">
        <v>60</v>
      </c>
      <c r="O68">
        <v>75</v>
      </c>
      <c r="P68">
        <v>30</v>
      </c>
      <c r="Q68">
        <v>30</v>
      </c>
      <c r="R68">
        <v>30</v>
      </c>
      <c r="S68">
        <v>60</v>
      </c>
      <c r="T68" s="45">
        <v>70</v>
      </c>
    </row>
    <row r="69" spans="5:19" ht="15.75">
      <c r="E69" s="1" t="s">
        <v>86</v>
      </c>
      <c r="I69">
        <v>30</v>
      </c>
      <c r="J69">
        <v>480</v>
      </c>
      <c r="K69">
        <v>0</v>
      </c>
      <c r="L69">
        <v>0</v>
      </c>
      <c r="M69">
        <v>30</v>
      </c>
      <c r="N69">
        <v>0</v>
      </c>
      <c r="O69">
        <v>60</v>
      </c>
      <c r="P69">
        <v>30</v>
      </c>
      <c r="Q69">
        <v>30</v>
      </c>
      <c r="R69">
        <v>0</v>
      </c>
      <c r="S69">
        <v>0</v>
      </c>
    </row>
    <row r="70" spans="5:19" ht="15.75">
      <c r="E70" s="1" t="s">
        <v>87</v>
      </c>
      <c r="J70">
        <f>7*120</f>
        <v>840</v>
      </c>
      <c r="K70">
        <v>0</v>
      </c>
      <c r="L70">
        <v>0</v>
      </c>
      <c r="M70">
        <v>30</v>
      </c>
      <c r="N70">
        <v>0</v>
      </c>
      <c r="O70">
        <v>45</v>
      </c>
      <c r="P70">
        <v>30</v>
      </c>
      <c r="Q70">
        <v>30</v>
      </c>
      <c r="R70">
        <v>0</v>
      </c>
      <c r="S70">
        <v>0</v>
      </c>
    </row>
    <row r="71" spans="5:19" ht="15.75">
      <c r="E71" s="1" t="s">
        <v>88</v>
      </c>
      <c r="J71">
        <v>1200</v>
      </c>
      <c r="K71">
        <v>0</v>
      </c>
      <c r="L71">
        <v>40</v>
      </c>
      <c r="M71">
        <v>30</v>
      </c>
      <c r="N71">
        <v>0</v>
      </c>
      <c r="O71">
        <v>75</v>
      </c>
      <c r="P71">
        <v>30</v>
      </c>
      <c r="Q71">
        <v>30</v>
      </c>
      <c r="R71">
        <v>0</v>
      </c>
      <c r="S71">
        <v>0</v>
      </c>
    </row>
    <row r="72" spans="5:20" ht="15.75">
      <c r="E72" s="1" t="s">
        <v>89</v>
      </c>
      <c r="I72">
        <v>30</v>
      </c>
      <c r="J72">
        <f>8*120</f>
        <v>960</v>
      </c>
      <c r="K72">
        <v>0</v>
      </c>
      <c r="L72">
        <v>240</v>
      </c>
      <c r="M72">
        <v>30</v>
      </c>
      <c r="N72">
        <v>60</v>
      </c>
      <c r="O72">
        <v>45</v>
      </c>
      <c r="P72">
        <v>30</v>
      </c>
      <c r="Q72">
        <v>30</v>
      </c>
      <c r="R72">
        <v>0</v>
      </c>
      <c r="S72">
        <v>0</v>
      </c>
      <c r="T72" s="45">
        <v>80</v>
      </c>
    </row>
    <row r="73" spans="5:19" ht="15.75">
      <c r="E73" s="1" t="s">
        <v>90</v>
      </c>
      <c r="J73">
        <f>9*120</f>
        <v>1080</v>
      </c>
      <c r="K73">
        <v>0</v>
      </c>
      <c r="L73">
        <v>0</v>
      </c>
      <c r="M73">
        <v>30</v>
      </c>
      <c r="N73">
        <v>0</v>
      </c>
      <c r="O73">
        <v>45</v>
      </c>
      <c r="P73">
        <v>30</v>
      </c>
      <c r="Q73">
        <v>30</v>
      </c>
      <c r="R73">
        <v>0</v>
      </c>
      <c r="S73">
        <v>0</v>
      </c>
    </row>
    <row r="74" spans="5:19" ht="15.75">
      <c r="E74" s="1" t="s">
        <v>91</v>
      </c>
      <c r="I74" t="s">
        <v>532</v>
      </c>
      <c r="J74" t="s">
        <v>532</v>
      </c>
      <c r="K74" t="s">
        <v>532</v>
      </c>
      <c r="L74" t="s">
        <v>532</v>
      </c>
      <c r="M74" t="s">
        <v>532</v>
      </c>
      <c r="N74" t="s">
        <v>532</v>
      </c>
      <c r="O74" t="s">
        <v>532</v>
      </c>
      <c r="P74" t="s">
        <v>532</v>
      </c>
      <c r="Q74" t="s">
        <v>532</v>
      </c>
      <c r="R74" t="s">
        <v>532</v>
      </c>
      <c r="S74" t="s">
        <v>532</v>
      </c>
    </row>
    <row r="75" spans="5:19" ht="15.75">
      <c r="E75" s="1" t="s">
        <v>92</v>
      </c>
      <c r="J75">
        <v>1200</v>
      </c>
      <c r="K75">
        <v>0</v>
      </c>
      <c r="L75">
        <v>0</v>
      </c>
      <c r="M75">
        <v>30</v>
      </c>
      <c r="N75">
        <v>60</v>
      </c>
      <c r="O75">
        <v>75</v>
      </c>
      <c r="P75">
        <v>30</v>
      </c>
      <c r="Q75">
        <v>30</v>
      </c>
      <c r="R75">
        <v>0</v>
      </c>
      <c r="S75">
        <v>0</v>
      </c>
    </row>
    <row r="76" spans="5:19" ht="15.75">
      <c r="E76" s="1" t="s">
        <v>93</v>
      </c>
      <c r="I76" t="s">
        <v>532</v>
      </c>
      <c r="J76" t="s">
        <v>532</v>
      </c>
      <c r="K76" t="s">
        <v>532</v>
      </c>
      <c r="L76" t="s">
        <v>532</v>
      </c>
      <c r="M76" t="s">
        <v>532</v>
      </c>
      <c r="N76" t="s">
        <v>532</v>
      </c>
      <c r="O76" t="s">
        <v>532</v>
      </c>
      <c r="P76" t="s">
        <v>532</v>
      </c>
      <c r="Q76" t="s">
        <v>532</v>
      </c>
      <c r="R76" t="s">
        <v>532</v>
      </c>
      <c r="S76" t="s">
        <v>532</v>
      </c>
    </row>
    <row r="77" spans="5:19" ht="15.75">
      <c r="E77" s="1" t="s">
        <v>94</v>
      </c>
      <c r="I77">
        <v>0</v>
      </c>
      <c r="J77">
        <v>480</v>
      </c>
      <c r="K77">
        <v>0</v>
      </c>
      <c r="L77">
        <v>0</v>
      </c>
      <c r="M77">
        <v>30</v>
      </c>
      <c r="N77">
        <v>0</v>
      </c>
      <c r="O77">
        <v>75</v>
      </c>
      <c r="P77">
        <v>30</v>
      </c>
      <c r="Q77">
        <v>30</v>
      </c>
      <c r="R77">
        <v>0</v>
      </c>
      <c r="S77">
        <v>0</v>
      </c>
    </row>
    <row r="78" spans="5:19" ht="15.75">
      <c r="E78" s="1" t="s">
        <v>95</v>
      </c>
      <c r="I78" t="s">
        <v>532</v>
      </c>
      <c r="J78" t="s">
        <v>532</v>
      </c>
      <c r="K78" t="s">
        <v>532</v>
      </c>
      <c r="L78" t="s">
        <v>532</v>
      </c>
      <c r="M78" t="s">
        <v>532</v>
      </c>
      <c r="N78" t="s">
        <v>532</v>
      </c>
      <c r="O78" t="s">
        <v>532</v>
      </c>
      <c r="P78" t="s">
        <v>532</v>
      </c>
      <c r="Q78" t="s">
        <v>532</v>
      </c>
      <c r="R78" t="s">
        <v>532</v>
      </c>
      <c r="S78" t="s">
        <v>532</v>
      </c>
    </row>
    <row r="79" spans="5:19" ht="15.75">
      <c r="E79" s="1" t="s">
        <v>96</v>
      </c>
      <c r="J79">
        <f>7*120</f>
        <v>840</v>
      </c>
      <c r="K79">
        <v>0</v>
      </c>
      <c r="L79">
        <v>0</v>
      </c>
      <c r="M79">
        <v>0</v>
      </c>
      <c r="N79">
        <v>0</v>
      </c>
      <c r="O79">
        <v>60</v>
      </c>
      <c r="P79">
        <v>30</v>
      </c>
      <c r="Q79">
        <v>30</v>
      </c>
      <c r="R79">
        <v>0</v>
      </c>
      <c r="S79">
        <v>0</v>
      </c>
    </row>
    <row r="80" spans="5:19" ht="15.75">
      <c r="E80" s="1" t="s">
        <v>97</v>
      </c>
      <c r="I80">
        <v>15</v>
      </c>
      <c r="J80">
        <f>6*120</f>
        <v>720</v>
      </c>
      <c r="K80">
        <v>120</v>
      </c>
      <c r="L80">
        <v>0</v>
      </c>
      <c r="M80">
        <v>30</v>
      </c>
      <c r="N80">
        <v>0</v>
      </c>
      <c r="O80">
        <v>45</v>
      </c>
      <c r="P80">
        <v>30</v>
      </c>
      <c r="Q80">
        <v>30</v>
      </c>
      <c r="R80">
        <v>0</v>
      </c>
      <c r="S80">
        <v>0</v>
      </c>
    </row>
    <row r="81" spans="5:20" ht="15.75">
      <c r="E81" s="1" t="s">
        <v>98</v>
      </c>
      <c r="J81">
        <f>9*120</f>
        <v>1080</v>
      </c>
      <c r="K81">
        <v>0</v>
      </c>
      <c r="L81">
        <v>0</v>
      </c>
      <c r="M81">
        <v>30</v>
      </c>
      <c r="N81">
        <v>60</v>
      </c>
      <c r="O81">
        <v>30</v>
      </c>
      <c r="P81">
        <v>30</v>
      </c>
      <c r="Q81">
        <v>30</v>
      </c>
      <c r="R81">
        <v>0</v>
      </c>
      <c r="S81">
        <v>0</v>
      </c>
      <c r="T81" s="45">
        <v>160</v>
      </c>
    </row>
    <row r="82" spans="5:19" ht="15.75">
      <c r="E82" s="1" t="s">
        <v>99</v>
      </c>
      <c r="I82" t="s">
        <v>532</v>
      </c>
      <c r="J82" t="s">
        <v>532</v>
      </c>
      <c r="K82" t="s">
        <v>532</v>
      </c>
      <c r="L82" t="s">
        <v>532</v>
      </c>
      <c r="M82" t="s">
        <v>532</v>
      </c>
      <c r="N82" t="s">
        <v>532</v>
      </c>
      <c r="O82" t="s">
        <v>532</v>
      </c>
      <c r="P82" t="s">
        <v>532</v>
      </c>
      <c r="Q82" t="s">
        <v>532</v>
      </c>
      <c r="R82" t="s">
        <v>532</v>
      </c>
      <c r="S82" t="s">
        <v>532</v>
      </c>
    </row>
    <row r="83" spans="5:19" ht="15.75">
      <c r="E83" s="1" t="s">
        <v>100</v>
      </c>
      <c r="J83">
        <f>8*120</f>
        <v>960</v>
      </c>
      <c r="K83">
        <v>0</v>
      </c>
      <c r="L83">
        <v>0</v>
      </c>
      <c r="M83">
        <v>0</v>
      </c>
      <c r="N83">
        <v>0</v>
      </c>
      <c r="O83">
        <v>30</v>
      </c>
      <c r="P83">
        <v>0</v>
      </c>
      <c r="Q83">
        <v>30</v>
      </c>
      <c r="R83">
        <v>0</v>
      </c>
      <c r="S83">
        <v>0</v>
      </c>
    </row>
    <row r="84" spans="5:19" ht="15.75">
      <c r="E84" s="1" t="s">
        <v>101</v>
      </c>
      <c r="I84" t="s">
        <v>532</v>
      </c>
      <c r="J84" t="s">
        <v>532</v>
      </c>
      <c r="K84" t="s">
        <v>532</v>
      </c>
      <c r="L84" t="s">
        <v>532</v>
      </c>
      <c r="M84" t="s">
        <v>532</v>
      </c>
      <c r="N84" t="s">
        <v>532</v>
      </c>
      <c r="O84" t="s">
        <v>532</v>
      </c>
      <c r="P84" t="s">
        <v>532</v>
      </c>
      <c r="Q84" t="s">
        <v>532</v>
      </c>
      <c r="R84" t="s">
        <v>532</v>
      </c>
      <c r="S84" t="s">
        <v>532</v>
      </c>
    </row>
    <row r="85" spans="5:19" ht="15.75">
      <c r="E85" s="1" t="s">
        <v>102</v>
      </c>
      <c r="I85" t="s">
        <v>532</v>
      </c>
      <c r="J85" t="s">
        <v>532</v>
      </c>
      <c r="K85" t="s">
        <v>532</v>
      </c>
      <c r="L85" t="s">
        <v>532</v>
      </c>
      <c r="M85" t="s">
        <v>532</v>
      </c>
      <c r="N85" t="s">
        <v>532</v>
      </c>
      <c r="O85" t="s">
        <v>532</v>
      </c>
      <c r="P85" t="s">
        <v>532</v>
      </c>
      <c r="Q85" t="s">
        <v>532</v>
      </c>
      <c r="R85" t="s">
        <v>532</v>
      </c>
      <c r="S85" t="s">
        <v>532</v>
      </c>
    </row>
    <row r="86" spans="5:19" ht="15.75">
      <c r="E86" s="1" t="s">
        <v>103</v>
      </c>
      <c r="I86" t="s">
        <v>532</v>
      </c>
      <c r="J86" t="s">
        <v>532</v>
      </c>
      <c r="K86" t="s">
        <v>532</v>
      </c>
      <c r="L86" t="s">
        <v>532</v>
      </c>
      <c r="M86" t="s">
        <v>532</v>
      </c>
      <c r="N86" t="s">
        <v>532</v>
      </c>
      <c r="O86" t="s">
        <v>532</v>
      </c>
      <c r="P86" t="s">
        <v>532</v>
      </c>
      <c r="Q86" t="s">
        <v>532</v>
      </c>
      <c r="R86" t="s">
        <v>532</v>
      </c>
      <c r="S86" t="s">
        <v>532</v>
      </c>
    </row>
    <row r="87" spans="5:19" ht="15.75">
      <c r="E87" s="1" t="s">
        <v>104</v>
      </c>
      <c r="I87" t="s">
        <v>532</v>
      </c>
      <c r="J87" t="s">
        <v>532</v>
      </c>
      <c r="K87" t="s">
        <v>532</v>
      </c>
      <c r="L87" t="s">
        <v>532</v>
      </c>
      <c r="M87" t="s">
        <v>532</v>
      </c>
      <c r="N87" t="s">
        <v>532</v>
      </c>
      <c r="O87" t="s">
        <v>532</v>
      </c>
      <c r="P87" t="s">
        <v>532</v>
      </c>
      <c r="Q87" t="s">
        <v>532</v>
      </c>
      <c r="R87" t="s">
        <v>532</v>
      </c>
      <c r="S87" t="s">
        <v>532</v>
      </c>
    </row>
    <row r="88" spans="5:19" ht="15.75">
      <c r="E88" s="1" t="s">
        <v>105</v>
      </c>
      <c r="I88" t="s">
        <v>532</v>
      </c>
      <c r="J88" t="s">
        <v>532</v>
      </c>
      <c r="K88" t="s">
        <v>532</v>
      </c>
      <c r="L88" t="s">
        <v>532</v>
      </c>
      <c r="M88" t="s">
        <v>532</v>
      </c>
      <c r="N88" t="s">
        <v>532</v>
      </c>
      <c r="O88" t="s">
        <v>532</v>
      </c>
      <c r="P88" t="s">
        <v>532</v>
      </c>
      <c r="Q88" t="s">
        <v>532</v>
      </c>
      <c r="R88" t="s">
        <v>532</v>
      </c>
      <c r="S88" t="s">
        <v>532</v>
      </c>
    </row>
    <row r="89" spans="5:19" ht="15.75">
      <c r="E89" s="1" t="s">
        <v>106</v>
      </c>
      <c r="I89" t="s">
        <v>532</v>
      </c>
      <c r="J89" t="s">
        <v>532</v>
      </c>
      <c r="K89" t="s">
        <v>532</v>
      </c>
      <c r="L89" t="s">
        <v>532</v>
      </c>
      <c r="M89" t="s">
        <v>532</v>
      </c>
      <c r="N89" t="s">
        <v>532</v>
      </c>
      <c r="O89" t="s">
        <v>532</v>
      </c>
      <c r="P89" t="s">
        <v>532</v>
      </c>
      <c r="Q89" t="s">
        <v>532</v>
      </c>
      <c r="R89" t="s">
        <v>532</v>
      </c>
      <c r="S89" t="s">
        <v>532</v>
      </c>
    </row>
    <row r="90" spans="5:19" ht="15.75">
      <c r="E90" s="1" t="s">
        <v>107</v>
      </c>
      <c r="I90" t="s">
        <v>532</v>
      </c>
      <c r="J90" t="s">
        <v>532</v>
      </c>
      <c r="K90" t="s">
        <v>532</v>
      </c>
      <c r="L90" t="s">
        <v>532</v>
      </c>
      <c r="M90" t="s">
        <v>532</v>
      </c>
      <c r="N90" t="s">
        <v>532</v>
      </c>
      <c r="O90" t="s">
        <v>532</v>
      </c>
      <c r="P90" t="s">
        <v>532</v>
      </c>
      <c r="Q90" t="s">
        <v>532</v>
      </c>
      <c r="R90" t="s">
        <v>532</v>
      </c>
      <c r="S90" t="s">
        <v>532</v>
      </c>
    </row>
    <row r="91" spans="5:19" ht="15.75">
      <c r="E91" s="1" t="s">
        <v>108</v>
      </c>
      <c r="I91" t="s">
        <v>532</v>
      </c>
      <c r="J91" t="s">
        <v>532</v>
      </c>
      <c r="K91" t="s">
        <v>532</v>
      </c>
      <c r="L91" t="s">
        <v>532</v>
      </c>
      <c r="M91" t="s">
        <v>532</v>
      </c>
      <c r="N91" t="s">
        <v>532</v>
      </c>
      <c r="O91" t="s">
        <v>532</v>
      </c>
      <c r="P91" t="s">
        <v>532</v>
      </c>
      <c r="Q91" t="s">
        <v>532</v>
      </c>
      <c r="R91" t="s">
        <v>532</v>
      </c>
      <c r="S91" t="s">
        <v>532</v>
      </c>
    </row>
    <row r="92" spans="5:19" ht="15.75">
      <c r="E92" s="1" t="s">
        <v>109</v>
      </c>
      <c r="J92">
        <v>480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30</v>
      </c>
      <c r="R92">
        <v>0</v>
      </c>
      <c r="S92">
        <v>0</v>
      </c>
    </row>
    <row r="93" spans="5:19" ht="15.75">
      <c r="E93" s="1" t="s">
        <v>110</v>
      </c>
      <c r="I93" t="s">
        <v>532</v>
      </c>
      <c r="J93" t="s">
        <v>532</v>
      </c>
      <c r="K93" t="s">
        <v>532</v>
      </c>
      <c r="L93" t="s">
        <v>532</v>
      </c>
      <c r="M93" t="s">
        <v>532</v>
      </c>
      <c r="N93" t="s">
        <v>532</v>
      </c>
      <c r="O93" t="s">
        <v>532</v>
      </c>
      <c r="P93" t="s">
        <v>532</v>
      </c>
      <c r="Q93" t="s">
        <v>532</v>
      </c>
      <c r="R93" t="s">
        <v>532</v>
      </c>
      <c r="S93" t="s">
        <v>532</v>
      </c>
    </row>
    <row r="94" spans="5:19" ht="15.75">
      <c r="E94" s="1" t="s">
        <v>111</v>
      </c>
      <c r="I94" t="s">
        <v>532</v>
      </c>
      <c r="J94" t="s">
        <v>532</v>
      </c>
      <c r="K94" t="s">
        <v>532</v>
      </c>
      <c r="L94" t="s">
        <v>532</v>
      </c>
      <c r="M94" t="s">
        <v>532</v>
      </c>
      <c r="N94" t="s">
        <v>532</v>
      </c>
      <c r="O94" t="s">
        <v>532</v>
      </c>
      <c r="P94" t="s">
        <v>532</v>
      </c>
      <c r="Q94" t="s">
        <v>532</v>
      </c>
      <c r="R94" t="s">
        <v>532</v>
      </c>
      <c r="S94" t="s">
        <v>532</v>
      </c>
    </row>
    <row r="95" spans="5:19" ht="15.75">
      <c r="E95" s="1" t="s">
        <v>112</v>
      </c>
      <c r="I95" t="s">
        <v>532</v>
      </c>
      <c r="J95" t="s">
        <v>532</v>
      </c>
      <c r="K95" t="s">
        <v>532</v>
      </c>
      <c r="L95" t="s">
        <v>532</v>
      </c>
      <c r="M95" t="s">
        <v>532</v>
      </c>
      <c r="N95" t="s">
        <v>532</v>
      </c>
      <c r="O95" t="s">
        <v>532</v>
      </c>
      <c r="P95" t="s">
        <v>532</v>
      </c>
      <c r="Q95" t="s">
        <v>532</v>
      </c>
      <c r="R95" t="s">
        <v>532</v>
      </c>
      <c r="S95" t="s">
        <v>532</v>
      </c>
    </row>
    <row r="96" spans="5:19" ht="15.75">
      <c r="E96" s="1" t="s">
        <v>113</v>
      </c>
      <c r="I96" t="s">
        <v>532</v>
      </c>
      <c r="J96" t="s">
        <v>532</v>
      </c>
      <c r="K96" t="s">
        <v>532</v>
      </c>
      <c r="L96" t="s">
        <v>532</v>
      </c>
      <c r="M96" t="s">
        <v>532</v>
      </c>
      <c r="N96" t="s">
        <v>532</v>
      </c>
      <c r="O96" t="s">
        <v>532</v>
      </c>
      <c r="P96" t="s">
        <v>532</v>
      </c>
      <c r="Q96" t="s">
        <v>532</v>
      </c>
      <c r="R96" t="s">
        <v>532</v>
      </c>
      <c r="S96" t="s">
        <v>532</v>
      </c>
    </row>
    <row r="97" spans="5:19" ht="15.75">
      <c r="E97" s="1" t="s">
        <v>114</v>
      </c>
      <c r="I97" t="s">
        <v>532</v>
      </c>
      <c r="J97" t="s">
        <v>532</v>
      </c>
      <c r="K97" t="s">
        <v>532</v>
      </c>
      <c r="L97" t="s">
        <v>532</v>
      </c>
      <c r="M97" t="s">
        <v>532</v>
      </c>
      <c r="N97" t="s">
        <v>532</v>
      </c>
      <c r="O97" t="s">
        <v>532</v>
      </c>
      <c r="P97" t="s">
        <v>532</v>
      </c>
      <c r="Q97" t="s">
        <v>532</v>
      </c>
      <c r="R97" t="s">
        <v>532</v>
      </c>
      <c r="S97" t="s">
        <v>532</v>
      </c>
    </row>
    <row r="98" spans="5:19" ht="15.75">
      <c r="E98" s="1" t="s">
        <v>115</v>
      </c>
      <c r="I98" t="s">
        <v>532</v>
      </c>
      <c r="J98" t="s">
        <v>532</v>
      </c>
      <c r="K98" t="s">
        <v>532</v>
      </c>
      <c r="L98" t="s">
        <v>532</v>
      </c>
      <c r="M98" t="s">
        <v>532</v>
      </c>
      <c r="N98" t="s">
        <v>532</v>
      </c>
      <c r="O98" t="s">
        <v>532</v>
      </c>
      <c r="P98" t="s">
        <v>532</v>
      </c>
      <c r="Q98" t="s">
        <v>532</v>
      </c>
      <c r="R98" t="s">
        <v>532</v>
      </c>
      <c r="S98" t="s">
        <v>532</v>
      </c>
    </row>
    <row r="99" spans="5:19" ht="15.75">
      <c r="E99" s="1" t="s">
        <v>116</v>
      </c>
      <c r="I99" t="s">
        <v>532</v>
      </c>
      <c r="J99" t="s">
        <v>532</v>
      </c>
      <c r="K99" t="s">
        <v>532</v>
      </c>
      <c r="L99" t="s">
        <v>532</v>
      </c>
      <c r="M99" t="s">
        <v>532</v>
      </c>
      <c r="N99" t="s">
        <v>532</v>
      </c>
      <c r="O99" t="s">
        <v>532</v>
      </c>
      <c r="P99" t="s">
        <v>532</v>
      </c>
      <c r="Q99" t="s">
        <v>532</v>
      </c>
      <c r="R99" t="s">
        <v>532</v>
      </c>
      <c r="S99" t="s">
        <v>532</v>
      </c>
    </row>
    <row r="100" spans="5:19" ht="15.75">
      <c r="E100" s="1" t="s">
        <v>117</v>
      </c>
      <c r="I100" t="s">
        <v>532</v>
      </c>
      <c r="J100" t="s">
        <v>532</v>
      </c>
      <c r="K100" t="s">
        <v>532</v>
      </c>
      <c r="L100" t="s">
        <v>532</v>
      </c>
      <c r="M100" t="s">
        <v>532</v>
      </c>
      <c r="N100" t="s">
        <v>532</v>
      </c>
      <c r="O100" t="s">
        <v>532</v>
      </c>
      <c r="P100" t="s">
        <v>532</v>
      </c>
      <c r="Q100" t="s">
        <v>532</v>
      </c>
      <c r="R100" t="s">
        <v>532</v>
      </c>
      <c r="S100" t="s">
        <v>532</v>
      </c>
    </row>
    <row r="101" spans="5:19" ht="15.75">
      <c r="E101" s="1" t="s">
        <v>118</v>
      </c>
      <c r="I101" t="s">
        <v>532</v>
      </c>
      <c r="J101" t="s">
        <v>532</v>
      </c>
      <c r="K101" t="s">
        <v>532</v>
      </c>
      <c r="L101" t="s">
        <v>532</v>
      </c>
      <c r="M101" t="s">
        <v>532</v>
      </c>
      <c r="N101" t="s">
        <v>532</v>
      </c>
      <c r="O101" t="s">
        <v>532</v>
      </c>
      <c r="P101" t="s">
        <v>532</v>
      </c>
      <c r="Q101" t="s">
        <v>532</v>
      </c>
      <c r="R101" t="s">
        <v>532</v>
      </c>
      <c r="S101" t="s">
        <v>532</v>
      </c>
    </row>
    <row r="102" spans="5:19" ht="15.75">
      <c r="E102" s="1" t="s">
        <v>119</v>
      </c>
      <c r="I102">
        <v>45</v>
      </c>
      <c r="J102">
        <v>0</v>
      </c>
      <c r="K102">
        <v>0</v>
      </c>
      <c r="L102">
        <v>0</v>
      </c>
      <c r="M102">
        <v>30</v>
      </c>
      <c r="N102">
        <v>60</v>
      </c>
      <c r="O102">
        <v>75</v>
      </c>
      <c r="P102">
        <v>30</v>
      </c>
      <c r="Q102">
        <v>30</v>
      </c>
      <c r="R102">
        <v>30</v>
      </c>
      <c r="S102">
        <v>60</v>
      </c>
    </row>
    <row r="103" spans="5:19" ht="15.75">
      <c r="E103" s="1" t="s">
        <v>120</v>
      </c>
      <c r="I103">
        <v>0</v>
      </c>
      <c r="J103">
        <v>0</v>
      </c>
      <c r="K103">
        <v>0</v>
      </c>
      <c r="L103">
        <v>0</v>
      </c>
      <c r="M103">
        <v>30</v>
      </c>
      <c r="N103">
        <v>60</v>
      </c>
      <c r="O103">
        <v>75</v>
      </c>
      <c r="P103">
        <v>30</v>
      </c>
      <c r="Q103">
        <v>30</v>
      </c>
      <c r="R103">
        <v>30</v>
      </c>
      <c r="S103">
        <v>60</v>
      </c>
    </row>
    <row r="104" spans="5:20" ht="15.75">
      <c r="E104" s="1" t="s">
        <v>121</v>
      </c>
      <c r="I104">
        <v>75</v>
      </c>
      <c r="J104">
        <v>120</v>
      </c>
      <c r="K104">
        <v>0</v>
      </c>
      <c r="L104">
        <v>0</v>
      </c>
      <c r="M104">
        <v>30</v>
      </c>
      <c r="N104">
        <v>60</v>
      </c>
      <c r="O104">
        <v>60</v>
      </c>
      <c r="P104">
        <v>30</v>
      </c>
      <c r="Q104">
        <v>30</v>
      </c>
      <c r="R104">
        <v>0</v>
      </c>
      <c r="S104">
        <v>60</v>
      </c>
      <c r="T104" s="45">
        <v>140</v>
      </c>
    </row>
    <row r="105" spans="5:20" ht="15.75">
      <c r="E105" s="1" t="s">
        <v>122</v>
      </c>
      <c r="I105">
        <v>0</v>
      </c>
      <c r="J105">
        <v>0</v>
      </c>
      <c r="K105">
        <v>0</v>
      </c>
      <c r="L105">
        <v>0</v>
      </c>
      <c r="M105">
        <v>30</v>
      </c>
      <c r="N105">
        <v>60</v>
      </c>
      <c r="O105">
        <v>60</v>
      </c>
      <c r="P105">
        <v>30</v>
      </c>
      <c r="Q105">
        <v>30</v>
      </c>
      <c r="R105">
        <v>30</v>
      </c>
      <c r="S105">
        <v>60</v>
      </c>
      <c r="T105" s="45">
        <v>110</v>
      </c>
    </row>
    <row r="106" spans="5:20" ht="15.75">
      <c r="E106" s="1" t="s">
        <v>123</v>
      </c>
      <c r="I106">
        <v>15</v>
      </c>
      <c r="J106">
        <v>0</v>
      </c>
      <c r="K106">
        <v>0</v>
      </c>
      <c r="L106">
        <v>0</v>
      </c>
      <c r="M106">
        <v>30</v>
      </c>
      <c r="N106">
        <v>0</v>
      </c>
      <c r="O106">
        <v>75</v>
      </c>
      <c r="P106">
        <v>30</v>
      </c>
      <c r="Q106">
        <v>30</v>
      </c>
      <c r="R106">
        <v>0</v>
      </c>
      <c r="S106">
        <v>60</v>
      </c>
      <c r="T106" s="45">
        <v>80</v>
      </c>
    </row>
    <row r="107" spans="5:20" ht="15.75">
      <c r="E107" s="1" t="s">
        <v>124</v>
      </c>
      <c r="I107">
        <v>15</v>
      </c>
      <c r="J107">
        <v>120</v>
      </c>
      <c r="K107">
        <v>0</v>
      </c>
      <c r="L107">
        <v>0</v>
      </c>
      <c r="M107">
        <v>0</v>
      </c>
      <c r="N107">
        <v>0</v>
      </c>
      <c r="O107">
        <v>30</v>
      </c>
      <c r="P107">
        <v>30</v>
      </c>
      <c r="Q107">
        <v>30</v>
      </c>
      <c r="R107">
        <v>0</v>
      </c>
      <c r="S107">
        <v>60</v>
      </c>
      <c r="T107" s="45">
        <v>70</v>
      </c>
    </row>
    <row r="108" spans="5:20" ht="15.75">
      <c r="E108" s="1" t="s">
        <v>125</v>
      </c>
      <c r="I108">
        <v>45</v>
      </c>
      <c r="J108">
        <v>120</v>
      </c>
      <c r="K108">
        <v>0</v>
      </c>
      <c r="L108">
        <v>0</v>
      </c>
      <c r="M108">
        <v>30</v>
      </c>
      <c r="N108">
        <v>0</v>
      </c>
      <c r="O108">
        <v>75</v>
      </c>
      <c r="P108">
        <v>30</v>
      </c>
      <c r="Q108">
        <v>30</v>
      </c>
      <c r="R108">
        <v>30</v>
      </c>
      <c r="S108">
        <v>0</v>
      </c>
      <c r="T108" s="45">
        <v>90</v>
      </c>
    </row>
    <row r="109" spans="5:20" ht="15.75">
      <c r="E109" s="1" t="s">
        <v>126</v>
      </c>
      <c r="I109">
        <v>0</v>
      </c>
      <c r="J109">
        <v>120</v>
      </c>
      <c r="K109">
        <v>0</v>
      </c>
      <c r="L109">
        <v>0</v>
      </c>
      <c r="M109">
        <v>30</v>
      </c>
      <c r="N109">
        <v>60</v>
      </c>
      <c r="O109">
        <v>60</v>
      </c>
      <c r="P109">
        <v>30</v>
      </c>
      <c r="Q109">
        <v>30</v>
      </c>
      <c r="R109">
        <v>0</v>
      </c>
      <c r="S109">
        <v>60</v>
      </c>
      <c r="T109" s="45">
        <v>160</v>
      </c>
    </row>
    <row r="110" spans="5:21" ht="15.75">
      <c r="E110" s="1" t="s">
        <v>127</v>
      </c>
      <c r="I110">
        <v>60</v>
      </c>
      <c r="J110">
        <v>0</v>
      </c>
      <c r="K110">
        <v>0</v>
      </c>
      <c r="L110">
        <v>0</v>
      </c>
      <c r="M110">
        <v>30</v>
      </c>
      <c r="N110">
        <v>60</v>
      </c>
      <c r="O110">
        <v>75</v>
      </c>
      <c r="P110">
        <v>30</v>
      </c>
      <c r="Q110">
        <v>30</v>
      </c>
      <c r="R110">
        <v>30</v>
      </c>
      <c r="S110">
        <v>60</v>
      </c>
      <c r="T110" s="45">
        <v>120</v>
      </c>
      <c r="U110">
        <v>20</v>
      </c>
    </row>
    <row r="111" spans="5:20" ht="15.75">
      <c r="E111" s="1" t="s">
        <v>128</v>
      </c>
      <c r="I111">
        <v>15</v>
      </c>
      <c r="J111">
        <v>0</v>
      </c>
      <c r="K111">
        <v>0</v>
      </c>
      <c r="L111">
        <v>0</v>
      </c>
      <c r="M111">
        <v>30</v>
      </c>
      <c r="N111">
        <v>60</v>
      </c>
      <c r="O111">
        <v>60</v>
      </c>
      <c r="P111">
        <v>30</v>
      </c>
      <c r="Q111">
        <v>30</v>
      </c>
      <c r="R111">
        <v>0</v>
      </c>
      <c r="S111">
        <v>60</v>
      </c>
      <c r="T111" s="45">
        <v>80</v>
      </c>
    </row>
    <row r="112" spans="5:21" ht="15.75">
      <c r="E112" s="1" t="s">
        <v>129</v>
      </c>
      <c r="I112">
        <v>30</v>
      </c>
      <c r="J112">
        <v>0</v>
      </c>
      <c r="K112">
        <v>0</v>
      </c>
      <c r="L112">
        <v>0</v>
      </c>
      <c r="M112">
        <v>30</v>
      </c>
      <c r="N112">
        <v>60</v>
      </c>
      <c r="O112">
        <v>60</v>
      </c>
      <c r="P112">
        <v>30</v>
      </c>
      <c r="Q112">
        <v>30</v>
      </c>
      <c r="R112">
        <v>30</v>
      </c>
      <c r="S112">
        <v>0</v>
      </c>
      <c r="T112" s="45">
        <v>100</v>
      </c>
      <c r="U112">
        <v>20</v>
      </c>
    </row>
    <row r="113" spans="5:20" ht="15.75">
      <c r="E113" s="1" t="s">
        <v>130</v>
      </c>
      <c r="I113">
        <v>30</v>
      </c>
      <c r="J113">
        <v>0</v>
      </c>
      <c r="K113">
        <v>0</v>
      </c>
      <c r="L113">
        <v>0</v>
      </c>
      <c r="M113">
        <v>30</v>
      </c>
      <c r="N113">
        <v>60</v>
      </c>
      <c r="O113">
        <v>75</v>
      </c>
      <c r="P113">
        <v>30</v>
      </c>
      <c r="Q113">
        <v>30</v>
      </c>
      <c r="R113">
        <v>0</v>
      </c>
      <c r="S113">
        <v>0</v>
      </c>
      <c r="T113" s="45">
        <v>90</v>
      </c>
    </row>
    <row r="114" spans="5:20" ht="15.75">
      <c r="E114" s="1" t="s">
        <v>131</v>
      </c>
      <c r="I114">
        <v>15</v>
      </c>
      <c r="J114">
        <v>0</v>
      </c>
      <c r="K114">
        <v>0</v>
      </c>
      <c r="L114">
        <v>0</v>
      </c>
      <c r="M114">
        <v>30</v>
      </c>
      <c r="N114">
        <v>60</v>
      </c>
      <c r="O114">
        <v>45</v>
      </c>
      <c r="P114">
        <v>30</v>
      </c>
      <c r="Q114">
        <v>30</v>
      </c>
      <c r="R114">
        <v>0</v>
      </c>
      <c r="S114">
        <v>60</v>
      </c>
      <c r="T114" s="45">
        <v>80</v>
      </c>
    </row>
    <row r="115" spans="5:20" ht="15.75">
      <c r="E115" s="1" t="s">
        <v>132</v>
      </c>
      <c r="I115">
        <v>45</v>
      </c>
      <c r="J115">
        <v>0</v>
      </c>
      <c r="K115">
        <v>0</v>
      </c>
      <c r="L115">
        <v>0</v>
      </c>
      <c r="M115">
        <v>30</v>
      </c>
      <c r="N115">
        <v>60</v>
      </c>
      <c r="O115">
        <v>75</v>
      </c>
      <c r="P115">
        <v>30</v>
      </c>
      <c r="Q115">
        <v>30</v>
      </c>
      <c r="R115">
        <v>0</v>
      </c>
      <c r="S115">
        <v>60</v>
      </c>
      <c r="T115" s="45">
        <v>90</v>
      </c>
    </row>
    <row r="116" spans="5:20" ht="15.75">
      <c r="E116" s="1" t="s">
        <v>133</v>
      </c>
      <c r="I116">
        <v>45</v>
      </c>
      <c r="J116">
        <v>0</v>
      </c>
      <c r="K116">
        <v>0</v>
      </c>
      <c r="L116">
        <v>0</v>
      </c>
      <c r="M116">
        <v>0</v>
      </c>
      <c r="N116">
        <v>60</v>
      </c>
      <c r="O116">
        <v>60</v>
      </c>
      <c r="P116">
        <v>30</v>
      </c>
      <c r="Q116">
        <v>30</v>
      </c>
      <c r="R116">
        <v>30</v>
      </c>
      <c r="S116">
        <v>60</v>
      </c>
      <c r="T116" s="45">
        <v>110</v>
      </c>
    </row>
    <row r="117" spans="5:20" ht="15.75">
      <c r="E117" s="1" t="s">
        <v>134</v>
      </c>
      <c r="I117">
        <v>75</v>
      </c>
      <c r="J117">
        <v>0</v>
      </c>
      <c r="K117">
        <v>0</v>
      </c>
      <c r="L117">
        <v>0</v>
      </c>
      <c r="M117">
        <v>30</v>
      </c>
      <c r="N117">
        <v>60</v>
      </c>
      <c r="O117">
        <v>75</v>
      </c>
      <c r="P117">
        <v>30</v>
      </c>
      <c r="Q117">
        <v>30</v>
      </c>
      <c r="R117">
        <v>30</v>
      </c>
      <c r="S117">
        <v>60</v>
      </c>
      <c r="T117" s="45">
        <v>110</v>
      </c>
    </row>
    <row r="118" spans="5:20" ht="15.75">
      <c r="E118" s="1" t="s">
        <v>135</v>
      </c>
      <c r="I118">
        <v>60</v>
      </c>
      <c r="J118">
        <v>120</v>
      </c>
      <c r="K118">
        <v>0</v>
      </c>
      <c r="L118">
        <v>0</v>
      </c>
      <c r="M118">
        <v>0</v>
      </c>
      <c r="N118">
        <v>0</v>
      </c>
      <c r="O118">
        <v>30</v>
      </c>
      <c r="P118">
        <v>30</v>
      </c>
      <c r="Q118">
        <v>30</v>
      </c>
      <c r="R118">
        <v>0</v>
      </c>
      <c r="S118">
        <v>60</v>
      </c>
      <c r="T118" s="45">
        <v>100</v>
      </c>
    </row>
    <row r="119" spans="5:20" ht="15.75">
      <c r="E119" s="1" t="s">
        <v>136</v>
      </c>
      <c r="I119">
        <v>30</v>
      </c>
      <c r="J119">
        <v>0</v>
      </c>
      <c r="K119">
        <v>0</v>
      </c>
      <c r="L119">
        <v>0</v>
      </c>
      <c r="M119">
        <v>30</v>
      </c>
      <c r="N119">
        <v>60</v>
      </c>
      <c r="O119">
        <v>75</v>
      </c>
      <c r="P119">
        <v>30</v>
      </c>
      <c r="Q119">
        <v>30</v>
      </c>
      <c r="R119">
        <v>30</v>
      </c>
      <c r="S119">
        <v>0</v>
      </c>
      <c r="T119" s="45">
        <v>110</v>
      </c>
    </row>
    <row r="120" spans="5:20" ht="15.75">
      <c r="E120" s="1" t="s">
        <v>137</v>
      </c>
      <c r="I120">
        <v>15</v>
      </c>
      <c r="J120">
        <v>0</v>
      </c>
      <c r="K120">
        <v>0</v>
      </c>
      <c r="L120">
        <v>0</v>
      </c>
      <c r="M120">
        <v>30</v>
      </c>
      <c r="N120">
        <v>60</v>
      </c>
      <c r="O120">
        <v>75</v>
      </c>
      <c r="P120">
        <v>30</v>
      </c>
      <c r="Q120">
        <v>30</v>
      </c>
      <c r="R120">
        <v>0</v>
      </c>
      <c r="S120">
        <v>0</v>
      </c>
      <c r="T120" s="45">
        <v>80</v>
      </c>
    </row>
    <row r="121" spans="5:20" ht="15.75">
      <c r="E121" s="1" t="s">
        <v>138</v>
      </c>
      <c r="I121">
        <v>0</v>
      </c>
      <c r="J121">
        <v>120</v>
      </c>
      <c r="K121">
        <v>0</v>
      </c>
      <c r="L121">
        <v>0</v>
      </c>
      <c r="M121">
        <v>30</v>
      </c>
      <c r="N121">
        <v>60</v>
      </c>
      <c r="O121">
        <v>60</v>
      </c>
      <c r="P121">
        <v>30</v>
      </c>
      <c r="Q121">
        <v>30</v>
      </c>
      <c r="R121">
        <v>0</v>
      </c>
      <c r="S121">
        <v>60</v>
      </c>
      <c r="T121" s="45">
        <v>70</v>
      </c>
    </row>
    <row r="122" spans="5:20" ht="15.75">
      <c r="E122" s="1" t="s">
        <v>139</v>
      </c>
      <c r="I122">
        <v>0</v>
      </c>
      <c r="J122">
        <v>0</v>
      </c>
      <c r="K122">
        <v>0</v>
      </c>
      <c r="L122">
        <v>0</v>
      </c>
      <c r="M122">
        <v>30</v>
      </c>
      <c r="N122">
        <v>60</v>
      </c>
      <c r="O122">
        <v>75</v>
      </c>
      <c r="P122">
        <v>30</v>
      </c>
      <c r="Q122">
        <v>30</v>
      </c>
      <c r="R122">
        <v>30</v>
      </c>
      <c r="S122">
        <v>60</v>
      </c>
      <c r="T122" s="45">
        <v>70</v>
      </c>
    </row>
    <row r="123" spans="5:20" ht="15.75">
      <c r="E123" s="1" t="s">
        <v>140</v>
      </c>
      <c r="I123">
        <v>75</v>
      </c>
      <c r="J123">
        <v>120</v>
      </c>
      <c r="K123">
        <v>0</v>
      </c>
      <c r="L123">
        <v>0</v>
      </c>
      <c r="M123">
        <v>30</v>
      </c>
      <c r="N123">
        <v>0</v>
      </c>
      <c r="O123">
        <v>75</v>
      </c>
      <c r="P123">
        <v>0</v>
      </c>
      <c r="Q123">
        <v>30</v>
      </c>
      <c r="R123">
        <v>0</v>
      </c>
      <c r="S123">
        <v>60</v>
      </c>
      <c r="T123" s="45">
        <v>80</v>
      </c>
    </row>
    <row r="124" spans="5:20" ht="15.75">
      <c r="E124" s="1" t="s">
        <v>141</v>
      </c>
      <c r="I124">
        <v>30</v>
      </c>
      <c r="J124">
        <v>0</v>
      </c>
      <c r="K124">
        <v>0</v>
      </c>
      <c r="L124">
        <v>0</v>
      </c>
      <c r="M124">
        <v>30</v>
      </c>
      <c r="N124">
        <v>60</v>
      </c>
      <c r="O124">
        <v>75</v>
      </c>
      <c r="P124">
        <v>30</v>
      </c>
      <c r="Q124">
        <v>30</v>
      </c>
      <c r="R124">
        <v>0</v>
      </c>
      <c r="S124">
        <v>60</v>
      </c>
      <c r="T124" s="45">
        <v>70</v>
      </c>
    </row>
    <row r="125" spans="5:20" ht="15.75">
      <c r="E125" s="1" t="s">
        <v>142</v>
      </c>
      <c r="I125">
        <v>30</v>
      </c>
      <c r="J125">
        <v>0</v>
      </c>
      <c r="K125">
        <v>0</v>
      </c>
      <c r="L125">
        <v>0</v>
      </c>
      <c r="M125">
        <v>30</v>
      </c>
      <c r="N125">
        <v>0</v>
      </c>
      <c r="O125">
        <v>15</v>
      </c>
      <c r="P125">
        <v>30</v>
      </c>
      <c r="Q125">
        <v>30</v>
      </c>
      <c r="R125">
        <v>30</v>
      </c>
      <c r="S125">
        <v>60</v>
      </c>
      <c r="T125" s="45">
        <v>120</v>
      </c>
    </row>
    <row r="126" spans="5:20" ht="15.75">
      <c r="E126" s="1" t="s">
        <v>143</v>
      </c>
      <c r="I126">
        <v>15</v>
      </c>
      <c r="J126">
        <v>0</v>
      </c>
      <c r="K126">
        <v>0</v>
      </c>
      <c r="L126">
        <v>0</v>
      </c>
      <c r="M126">
        <v>0</v>
      </c>
      <c r="N126">
        <v>60</v>
      </c>
      <c r="O126">
        <v>75</v>
      </c>
      <c r="P126">
        <v>30</v>
      </c>
      <c r="Q126">
        <v>30</v>
      </c>
      <c r="R126">
        <v>30</v>
      </c>
      <c r="S126">
        <v>60</v>
      </c>
      <c r="T126" s="45">
        <v>90</v>
      </c>
    </row>
    <row r="127" spans="5:20" ht="15.75">
      <c r="E127" s="1" t="s">
        <v>144</v>
      </c>
      <c r="I127">
        <v>0</v>
      </c>
      <c r="J127">
        <v>120</v>
      </c>
      <c r="K127">
        <v>0</v>
      </c>
      <c r="L127">
        <v>0</v>
      </c>
      <c r="M127">
        <v>30</v>
      </c>
      <c r="N127">
        <v>0</v>
      </c>
      <c r="O127">
        <v>45</v>
      </c>
      <c r="P127">
        <v>30</v>
      </c>
      <c r="Q127">
        <v>30</v>
      </c>
      <c r="R127">
        <v>0</v>
      </c>
      <c r="S127">
        <v>60</v>
      </c>
      <c r="T127" s="45">
        <v>90</v>
      </c>
    </row>
    <row r="128" spans="5:20" ht="15.75">
      <c r="E128" s="1" t="s">
        <v>145</v>
      </c>
      <c r="I128">
        <v>60</v>
      </c>
      <c r="J128">
        <v>0</v>
      </c>
      <c r="K128">
        <v>0</v>
      </c>
      <c r="L128">
        <v>0</v>
      </c>
      <c r="M128">
        <v>30</v>
      </c>
      <c r="N128">
        <v>0</v>
      </c>
      <c r="O128">
        <v>60</v>
      </c>
      <c r="P128">
        <v>30</v>
      </c>
      <c r="Q128">
        <v>30</v>
      </c>
      <c r="R128">
        <v>30</v>
      </c>
      <c r="S128">
        <v>60</v>
      </c>
      <c r="T128" s="45">
        <v>110</v>
      </c>
    </row>
    <row r="129" spans="5:21" ht="15.75">
      <c r="E129" s="1" t="s">
        <v>146</v>
      </c>
      <c r="I129">
        <v>0</v>
      </c>
      <c r="J129">
        <v>120</v>
      </c>
      <c r="K129">
        <v>0</v>
      </c>
      <c r="L129">
        <v>0</v>
      </c>
      <c r="M129">
        <v>30</v>
      </c>
      <c r="N129">
        <v>0</v>
      </c>
      <c r="O129">
        <v>75</v>
      </c>
      <c r="P129">
        <v>30</v>
      </c>
      <c r="Q129">
        <v>30</v>
      </c>
      <c r="R129">
        <v>0</v>
      </c>
      <c r="S129">
        <v>60</v>
      </c>
      <c r="T129" s="45">
        <v>140</v>
      </c>
      <c r="U129" s="45">
        <v>10</v>
      </c>
    </row>
    <row r="130" spans="5:19" ht="15.75">
      <c r="E130" s="1" t="s">
        <v>147</v>
      </c>
      <c r="I130" t="s">
        <v>532</v>
      </c>
      <c r="J130" t="s">
        <v>532</v>
      </c>
      <c r="K130" t="s">
        <v>532</v>
      </c>
      <c r="L130" t="s">
        <v>532</v>
      </c>
      <c r="M130" t="s">
        <v>532</v>
      </c>
      <c r="N130" t="s">
        <v>532</v>
      </c>
      <c r="O130" t="s">
        <v>532</v>
      </c>
      <c r="P130" t="s">
        <v>532</v>
      </c>
      <c r="Q130" t="s">
        <v>532</v>
      </c>
      <c r="R130" t="s">
        <v>532</v>
      </c>
      <c r="S130" t="s">
        <v>532</v>
      </c>
    </row>
    <row r="131" spans="5:20" ht="15.75">
      <c r="E131" s="1" t="s">
        <v>148</v>
      </c>
      <c r="I131">
        <v>30</v>
      </c>
      <c r="J131">
        <v>0</v>
      </c>
      <c r="K131">
        <v>0</v>
      </c>
      <c r="L131">
        <v>0</v>
      </c>
      <c r="M131">
        <v>30</v>
      </c>
      <c r="N131">
        <v>60</v>
      </c>
      <c r="O131">
        <v>75</v>
      </c>
      <c r="P131">
        <v>30</v>
      </c>
      <c r="Q131">
        <v>30</v>
      </c>
      <c r="R131">
        <v>30</v>
      </c>
      <c r="S131">
        <v>60</v>
      </c>
      <c r="T131" s="45">
        <v>90</v>
      </c>
    </row>
    <row r="132" spans="5:20" ht="15.75">
      <c r="E132" s="1" t="s">
        <v>149</v>
      </c>
      <c r="I132">
        <v>0</v>
      </c>
      <c r="J132">
        <v>0</v>
      </c>
      <c r="K132">
        <v>0</v>
      </c>
      <c r="L132">
        <v>0</v>
      </c>
      <c r="M132">
        <v>30</v>
      </c>
      <c r="N132">
        <v>60</v>
      </c>
      <c r="O132">
        <v>75</v>
      </c>
      <c r="P132">
        <v>30</v>
      </c>
      <c r="Q132">
        <v>30</v>
      </c>
      <c r="R132">
        <v>30</v>
      </c>
      <c r="S132">
        <v>60</v>
      </c>
      <c r="T132" s="45">
        <v>80</v>
      </c>
    </row>
    <row r="133" spans="5:20" ht="15.75">
      <c r="E133" s="1" t="s">
        <v>150</v>
      </c>
      <c r="I133">
        <v>0</v>
      </c>
      <c r="J133">
        <v>120</v>
      </c>
      <c r="K133">
        <v>0</v>
      </c>
      <c r="L133">
        <v>0</v>
      </c>
      <c r="M133">
        <v>30</v>
      </c>
      <c r="N133">
        <v>60</v>
      </c>
      <c r="O133">
        <v>75</v>
      </c>
      <c r="P133">
        <v>30</v>
      </c>
      <c r="Q133">
        <v>30</v>
      </c>
      <c r="R133">
        <v>0</v>
      </c>
      <c r="S133">
        <v>60</v>
      </c>
      <c r="T133" s="45">
        <v>90</v>
      </c>
    </row>
    <row r="134" spans="5:20" ht="15.75">
      <c r="E134" s="1" t="s">
        <v>151</v>
      </c>
      <c r="I134">
        <v>45</v>
      </c>
      <c r="J134">
        <v>0</v>
      </c>
      <c r="K134">
        <v>0</v>
      </c>
      <c r="L134">
        <v>0</v>
      </c>
      <c r="M134">
        <v>30</v>
      </c>
      <c r="N134">
        <v>60</v>
      </c>
      <c r="O134">
        <v>75</v>
      </c>
      <c r="P134">
        <v>30</v>
      </c>
      <c r="Q134">
        <v>30</v>
      </c>
      <c r="R134">
        <v>30</v>
      </c>
      <c r="S134">
        <v>0</v>
      </c>
      <c r="T134" s="45">
        <v>90</v>
      </c>
    </row>
    <row r="135" spans="5:20" ht="15.75">
      <c r="E135" s="1" t="s">
        <v>152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45</v>
      </c>
      <c r="P135">
        <v>30</v>
      </c>
      <c r="Q135">
        <v>30</v>
      </c>
      <c r="R135">
        <v>30</v>
      </c>
      <c r="S135">
        <v>0</v>
      </c>
      <c r="T135" s="45">
        <v>110</v>
      </c>
    </row>
    <row r="136" spans="5:20" ht="15.75">
      <c r="E136" s="1" t="s">
        <v>153</v>
      </c>
      <c r="I136">
        <v>0</v>
      </c>
      <c r="J136">
        <v>0</v>
      </c>
      <c r="K136">
        <v>0</v>
      </c>
      <c r="L136">
        <v>0</v>
      </c>
      <c r="M136">
        <v>30</v>
      </c>
      <c r="N136">
        <v>60</v>
      </c>
      <c r="O136">
        <v>75</v>
      </c>
      <c r="P136">
        <v>30</v>
      </c>
      <c r="Q136">
        <v>30</v>
      </c>
      <c r="R136">
        <v>30</v>
      </c>
      <c r="S136">
        <v>60</v>
      </c>
      <c r="T136" s="45">
        <v>90</v>
      </c>
    </row>
    <row r="137" spans="5:20" ht="15.75">
      <c r="E137" s="1" t="s">
        <v>154</v>
      </c>
      <c r="I137">
        <v>60</v>
      </c>
      <c r="J137">
        <v>120</v>
      </c>
      <c r="K137">
        <v>0</v>
      </c>
      <c r="L137">
        <v>0</v>
      </c>
      <c r="M137">
        <v>30</v>
      </c>
      <c r="N137">
        <v>0</v>
      </c>
      <c r="O137">
        <v>60</v>
      </c>
      <c r="P137">
        <v>30</v>
      </c>
      <c r="Q137">
        <v>30</v>
      </c>
      <c r="R137">
        <v>0</v>
      </c>
      <c r="S137">
        <v>60</v>
      </c>
      <c r="T137" s="45">
        <v>80</v>
      </c>
    </row>
    <row r="138" spans="5:20" ht="15.75">
      <c r="E138" s="1" t="s">
        <v>155</v>
      </c>
      <c r="I138">
        <v>0</v>
      </c>
      <c r="J138">
        <v>120</v>
      </c>
      <c r="K138">
        <v>0</v>
      </c>
      <c r="L138">
        <v>0</v>
      </c>
      <c r="M138">
        <v>30</v>
      </c>
      <c r="N138">
        <v>60</v>
      </c>
      <c r="O138">
        <v>60</v>
      </c>
      <c r="P138">
        <v>30</v>
      </c>
      <c r="Q138">
        <v>30</v>
      </c>
      <c r="R138">
        <v>0</v>
      </c>
      <c r="S138">
        <v>60</v>
      </c>
      <c r="T138" s="45">
        <v>80</v>
      </c>
    </row>
    <row r="139" spans="5:20" ht="15.75">
      <c r="E139" s="1" t="s">
        <v>156</v>
      </c>
      <c r="I139">
        <v>0</v>
      </c>
      <c r="J139">
        <v>120</v>
      </c>
      <c r="K139">
        <v>0</v>
      </c>
      <c r="L139">
        <v>0</v>
      </c>
      <c r="M139">
        <v>30</v>
      </c>
      <c r="N139">
        <v>0</v>
      </c>
      <c r="O139">
        <v>60</v>
      </c>
      <c r="P139">
        <v>0</v>
      </c>
      <c r="Q139">
        <v>30</v>
      </c>
      <c r="R139">
        <v>0</v>
      </c>
      <c r="S139">
        <v>0</v>
      </c>
      <c r="T139" s="45">
        <v>80</v>
      </c>
    </row>
    <row r="140" spans="5:20" ht="15.75">
      <c r="E140" s="1" t="s">
        <v>157</v>
      </c>
      <c r="I140">
        <v>30</v>
      </c>
      <c r="J140">
        <v>120</v>
      </c>
      <c r="K140">
        <v>0</v>
      </c>
      <c r="L140">
        <v>0</v>
      </c>
      <c r="M140">
        <v>0</v>
      </c>
      <c r="N140">
        <v>60</v>
      </c>
      <c r="O140">
        <v>60</v>
      </c>
      <c r="P140">
        <v>0</v>
      </c>
      <c r="Q140">
        <v>30</v>
      </c>
      <c r="R140">
        <v>0</v>
      </c>
      <c r="S140">
        <v>60</v>
      </c>
      <c r="T140" s="45">
        <v>140</v>
      </c>
    </row>
    <row r="141" spans="5:20" ht="15.75">
      <c r="E141" s="1" t="s">
        <v>158</v>
      </c>
      <c r="I141">
        <v>45</v>
      </c>
      <c r="J141">
        <v>0</v>
      </c>
      <c r="K141">
        <v>0</v>
      </c>
      <c r="L141">
        <v>0</v>
      </c>
      <c r="M141">
        <v>30</v>
      </c>
      <c r="N141">
        <v>60</v>
      </c>
      <c r="O141">
        <v>75</v>
      </c>
      <c r="P141">
        <v>30</v>
      </c>
      <c r="Q141">
        <v>30</v>
      </c>
      <c r="R141">
        <v>0</v>
      </c>
      <c r="S141">
        <v>60</v>
      </c>
      <c r="T141" s="45">
        <v>90</v>
      </c>
    </row>
    <row r="142" spans="5:20" ht="15.75">
      <c r="E142" s="1" t="s">
        <v>159</v>
      </c>
      <c r="I142">
        <v>0</v>
      </c>
      <c r="J142">
        <v>120</v>
      </c>
      <c r="K142">
        <v>0</v>
      </c>
      <c r="L142">
        <v>0</v>
      </c>
      <c r="M142">
        <v>30</v>
      </c>
      <c r="N142">
        <v>0</v>
      </c>
      <c r="O142">
        <v>75</v>
      </c>
      <c r="P142">
        <v>30</v>
      </c>
      <c r="Q142">
        <v>30</v>
      </c>
      <c r="R142">
        <v>0</v>
      </c>
      <c r="S142">
        <v>60</v>
      </c>
      <c r="T142" s="45">
        <v>80</v>
      </c>
    </row>
    <row r="143" spans="5:20" ht="15.75">
      <c r="E143" s="1" t="s">
        <v>160</v>
      </c>
      <c r="I143">
        <v>0</v>
      </c>
      <c r="J143">
        <v>0</v>
      </c>
      <c r="K143">
        <v>0</v>
      </c>
      <c r="L143">
        <v>0</v>
      </c>
      <c r="M143">
        <v>30</v>
      </c>
      <c r="N143">
        <v>60</v>
      </c>
      <c r="O143">
        <v>75</v>
      </c>
      <c r="P143">
        <v>0</v>
      </c>
      <c r="Q143">
        <v>30</v>
      </c>
      <c r="R143">
        <v>30</v>
      </c>
      <c r="S143">
        <v>60</v>
      </c>
      <c r="T143" s="45">
        <v>70</v>
      </c>
    </row>
    <row r="144" spans="5:19" ht="15.75">
      <c r="E144" s="1" t="s">
        <v>161</v>
      </c>
      <c r="I144" t="s">
        <v>532</v>
      </c>
      <c r="J144" t="s">
        <v>532</v>
      </c>
      <c r="K144" t="s">
        <v>532</v>
      </c>
      <c r="L144" t="s">
        <v>532</v>
      </c>
      <c r="M144" t="s">
        <v>532</v>
      </c>
      <c r="N144" t="s">
        <v>532</v>
      </c>
      <c r="O144" t="s">
        <v>532</v>
      </c>
      <c r="P144" t="s">
        <v>532</v>
      </c>
      <c r="Q144" t="s">
        <v>532</v>
      </c>
      <c r="R144" t="s">
        <v>532</v>
      </c>
      <c r="S144" t="s">
        <v>532</v>
      </c>
    </row>
    <row r="145" spans="5:19" ht="15.75">
      <c r="E145" s="1" t="s">
        <v>162</v>
      </c>
      <c r="I145" t="s">
        <v>532</v>
      </c>
      <c r="J145" t="s">
        <v>532</v>
      </c>
      <c r="K145" t="s">
        <v>532</v>
      </c>
      <c r="L145" t="s">
        <v>532</v>
      </c>
      <c r="M145" t="s">
        <v>532</v>
      </c>
      <c r="N145" t="s">
        <v>532</v>
      </c>
      <c r="O145" t="s">
        <v>532</v>
      </c>
      <c r="P145" t="s">
        <v>532</v>
      </c>
      <c r="Q145" t="s">
        <v>532</v>
      </c>
      <c r="R145" t="s">
        <v>532</v>
      </c>
      <c r="S145" t="s">
        <v>532</v>
      </c>
    </row>
    <row r="146" spans="5:19" ht="15.75">
      <c r="E146" s="1" t="s">
        <v>163</v>
      </c>
      <c r="I146" t="s">
        <v>532</v>
      </c>
      <c r="J146" t="s">
        <v>532</v>
      </c>
      <c r="K146" t="s">
        <v>532</v>
      </c>
      <c r="L146" t="s">
        <v>532</v>
      </c>
      <c r="M146" t="s">
        <v>532</v>
      </c>
      <c r="N146" t="s">
        <v>532</v>
      </c>
      <c r="O146" t="s">
        <v>532</v>
      </c>
      <c r="P146" t="s">
        <v>532</v>
      </c>
      <c r="Q146" t="s">
        <v>532</v>
      </c>
      <c r="R146" t="s">
        <v>532</v>
      </c>
      <c r="S146" t="s">
        <v>532</v>
      </c>
    </row>
    <row r="147" spans="5:19" ht="15.75">
      <c r="E147" s="1" t="s">
        <v>164</v>
      </c>
      <c r="I147" t="s">
        <v>532</v>
      </c>
      <c r="J147" t="s">
        <v>532</v>
      </c>
      <c r="K147" t="s">
        <v>532</v>
      </c>
      <c r="L147" t="s">
        <v>532</v>
      </c>
      <c r="M147" t="s">
        <v>532</v>
      </c>
      <c r="N147" t="s">
        <v>532</v>
      </c>
      <c r="O147" t="s">
        <v>532</v>
      </c>
      <c r="P147" t="s">
        <v>532</v>
      </c>
      <c r="Q147" t="s">
        <v>532</v>
      </c>
      <c r="R147" t="s">
        <v>532</v>
      </c>
      <c r="S147" t="s">
        <v>532</v>
      </c>
    </row>
    <row r="148" spans="5:20" ht="15.75">
      <c r="E148" s="1" t="s">
        <v>165</v>
      </c>
      <c r="I148">
        <v>0</v>
      </c>
      <c r="J148">
        <v>0</v>
      </c>
      <c r="K148">
        <v>0</v>
      </c>
      <c r="L148">
        <v>0</v>
      </c>
      <c r="M148">
        <v>30</v>
      </c>
      <c r="N148">
        <v>60</v>
      </c>
      <c r="O148">
        <v>45</v>
      </c>
      <c r="P148">
        <v>30</v>
      </c>
      <c r="Q148">
        <v>30</v>
      </c>
      <c r="R148">
        <v>30</v>
      </c>
      <c r="S148">
        <v>0</v>
      </c>
      <c r="T148" s="45">
        <v>90</v>
      </c>
    </row>
    <row r="149" spans="5:19" ht="15.75">
      <c r="E149" s="1" t="s">
        <v>166</v>
      </c>
      <c r="I149" t="s">
        <v>532</v>
      </c>
      <c r="J149" t="s">
        <v>532</v>
      </c>
      <c r="K149" t="s">
        <v>532</v>
      </c>
      <c r="L149" t="s">
        <v>532</v>
      </c>
      <c r="M149" t="s">
        <v>532</v>
      </c>
      <c r="N149" t="s">
        <v>532</v>
      </c>
      <c r="O149" t="s">
        <v>532</v>
      </c>
      <c r="P149" t="s">
        <v>532</v>
      </c>
      <c r="Q149" t="s">
        <v>532</v>
      </c>
      <c r="R149" t="s">
        <v>532</v>
      </c>
      <c r="S149" t="s">
        <v>532</v>
      </c>
    </row>
    <row r="150" spans="5:19" ht="15.75">
      <c r="E150" s="1" t="s">
        <v>167</v>
      </c>
      <c r="I150" t="s">
        <v>532</v>
      </c>
      <c r="J150" t="s">
        <v>532</v>
      </c>
      <c r="K150" t="s">
        <v>532</v>
      </c>
      <c r="L150" t="s">
        <v>532</v>
      </c>
      <c r="M150" t="s">
        <v>532</v>
      </c>
      <c r="N150" t="s">
        <v>532</v>
      </c>
      <c r="O150" t="s">
        <v>532</v>
      </c>
      <c r="P150" t="s">
        <v>532</v>
      </c>
      <c r="Q150" t="s">
        <v>532</v>
      </c>
      <c r="R150" t="s">
        <v>532</v>
      </c>
      <c r="S150" t="s">
        <v>532</v>
      </c>
    </row>
    <row r="151" spans="5:19" ht="15.75">
      <c r="E151" s="1" t="s">
        <v>168</v>
      </c>
      <c r="I151" t="s">
        <v>532</v>
      </c>
      <c r="J151" t="s">
        <v>532</v>
      </c>
      <c r="K151" t="s">
        <v>532</v>
      </c>
      <c r="L151" t="s">
        <v>532</v>
      </c>
      <c r="M151" t="s">
        <v>532</v>
      </c>
      <c r="N151" t="s">
        <v>532</v>
      </c>
      <c r="O151" t="s">
        <v>532</v>
      </c>
      <c r="P151" t="s">
        <v>532</v>
      </c>
      <c r="Q151" t="s">
        <v>532</v>
      </c>
      <c r="R151" t="s">
        <v>532</v>
      </c>
      <c r="S151" t="s">
        <v>532</v>
      </c>
    </row>
    <row r="152" spans="5:19" ht="15.75">
      <c r="E152" s="1" t="s">
        <v>169</v>
      </c>
      <c r="I152" t="s">
        <v>532</v>
      </c>
      <c r="J152" t="s">
        <v>532</v>
      </c>
      <c r="K152" t="s">
        <v>532</v>
      </c>
      <c r="L152" t="s">
        <v>532</v>
      </c>
      <c r="M152" t="s">
        <v>532</v>
      </c>
      <c r="N152" t="s">
        <v>532</v>
      </c>
      <c r="O152" t="s">
        <v>532</v>
      </c>
      <c r="P152" t="s">
        <v>532</v>
      </c>
      <c r="Q152" t="s">
        <v>532</v>
      </c>
      <c r="R152" t="s">
        <v>532</v>
      </c>
      <c r="S152" t="s">
        <v>532</v>
      </c>
    </row>
    <row r="153" spans="5:19" ht="15.75">
      <c r="E153" s="1" t="s">
        <v>170</v>
      </c>
      <c r="I153" t="s">
        <v>532</v>
      </c>
      <c r="J153" t="s">
        <v>532</v>
      </c>
      <c r="K153" t="s">
        <v>532</v>
      </c>
      <c r="L153" t="s">
        <v>532</v>
      </c>
      <c r="M153" t="s">
        <v>532</v>
      </c>
      <c r="N153" t="s">
        <v>532</v>
      </c>
      <c r="O153" t="s">
        <v>532</v>
      </c>
      <c r="P153" t="s">
        <v>532</v>
      </c>
      <c r="Q153" t="s">
        <v>532</v>
      </c>
      <c r="R153" t="s">
        <v>532</v>
      </c>
      <c r="S153" t="s">
        <v>532</v>
      </c>
    </row>
    <row r="154" spans="5:19" ht="15.75">
      <c r="E154" s="1" t="s">
        <v>171</v>
      </c>
      <c r="I154" t="s">
        <v>532</v>
      </c>
      <c r="J154" t="s">
        <v>532</v>
      </c>
      <c r="K154" t="s">
        <v>532</v>
      </c>
      <c r="L154" t="s">
        <v>532</v>
      </c>
      <c r="M154" t="s">
        <v>532</v>
      </c>
      <c r="N154" t="s">
        <v>532</v>
      </c>
      <c r="O154" t="s">
        <v>532</v>
      </c>
      <c r="P154" t="s">
        <v>532</v>
      </c>
      <c r="Q154" t="s">
        <v>532</v>
      </c>
      <c r="R154" t="s">
        <v>532</v>
      </c>
      <c r="S154" t="s">
        <v>532</v>
      </c>
    </row>
    <row r="155" spans="5:20" ht="15.75">
      <c r="E155" s="1" t="s">
        <v>172</v>
      </c>
      <c r="I155">
        <v>30</v>
      </c>
      <c r="J155">
        <f>8*120</f>
        <v>960</v>
      </c>
      <c r="K155">
        <v>120</v>
      </c>
      <c r="L155">
        <v>0</v>
      </c>
      <c r="M155">
        <v>0</v>
      </c>
      <c r="N155">
        <v>0</v>
      </c>
      <c r="O155">
        <v>60</v>
      </c>
      <c r="P155">
        <v>30</v>
      </c>
      <c r="Q155">
        <v>30</v>
      </c>
      <c r="R155">
        <v>0</v>
      </c>
      <c r="S155">
        <v>60</v>
      </c>
      <c r="T155" s="45">
        <v>110</v>
      </c>
    </row>
    <row r="156" spans="5:20" ht="15.75">
      <c r="E156" s="1" t="s">
        <v>173</v>
      </c>
      <c r="I156">
        <v>45</v>
      </c>
      <c r="J156">
        <v>360</v>
      </c>
      <c r="K156">
        <v>60</v>
      </c>
      <c r="L156">
        <v>0</v>
      </c>
      <c r="M156">
        <v>30</v>
      </c>
      <c r="N156">
        <v>60</v>
      </c>
      <c r="O156">
        <v>75</v>
      </c>
      <c r="P156">
        <v>30</v>
      </c>
      <c r="Q156">
        <v>30</v>
      </c>
      <c r="R156">
        <v>30</v>
      </c>
      <c r="S156">
        <v>0</v>
      </c>
      <c r="T156" s="45">
        <v>90</v>
      </c>
    </row>
    <row r="157" spans="5:19" ht="15.75">
      <c r="E157" s="1" t="s">
        <v>174</v>
      </c>
      <c r="I157" t="s">
        <v>532</v>
      </c>
      <c r="J157" t="s">
        <v>532</v>
      </c>
      <c r="K157" t="s">
        <v>532</v>
      </c>
      <c r="L157" t="s">
        <v>532</v>
      </c>
      <c r="M157" t="s">
        <v>532</v>
      </c>
      <c r="N157" t="s">
        <v>532</v>
      </c>
      <c r="O157" t="s">
        <v>532</v>
      </c>
      <c r="P157" t="s">
        <v>532</v>
      </c>
      <c r="Q157" t="s">
        <v>532</v>
      </c>
      <c r="R157" t="s">
        <v>532</v>
      </c>
      <c r="S157" t="s">
        <v>532</v>
      </c>
    </row>
    <row r="158" spans="5:19" ht="15.75">
      <c r="E158" s="1" t="s">
        <v>175</v>
      </c>
      <c r="I158" t="s">
        <v>532</v>
      </c>
      <c r="J158" t="s">
        <v>532</v>
      </c>
      <c r="K158" t="s">
        <v>532</v>
      </c>
      <c r="L158" t="s">
        <v>532</v>
      </c>
      <c r="M158" t="s">
        <v>532</v>
      </c>
      <c r="N158" t="s">
        <v>532</v>
      </c>
      <c r="O158" t="s">
        <v>532</v>
      </c>
      <c r="P158" t="s">
        <v>532</v>
      </c>
      <c r="Q158" t="s">
        <v>532</v>
      </c>
      <c r="R158" t="s">
        <v>532</v>
      </c>
      <c r="S158" t="s">
        <v>532</v>
      </c>
    </row>
    <row r="159" spans="5:19" ht="15.75">
      <c r="E159" s="1" t="s">
        <v>176</v>
      </c>
      <c r="I159" t="s">
        <v>532</v>
      </c>
      <c r="J159" t="s">
        <v>532</v>
      </c>
      <c r="K159" t="s">
        <v>532</v>
      </c>
      <c r="L159" t="s">
        <v>532</v>
      </c>
      <c r="M159" t="s">
        <v>532</v>
      </c>
      <c r="N159" t="s">
        <v>532</v>
      </c>
      <c r="O159" t="s">
        <v>532</v>
      </c>
      <c r="P159" t="s">
        <v>532</v>
      </c>
      <c r="Q159" t="s">
        <v>532</v>
      </c>
      <c r="R159" t="s">
        <v>532</v>
      </c>
      <c r="S159" t="s">
        <v>532</v>
      </c>
    </row>
    <row r="160" spans="5:19" ht="15.75">
      <c r="E160" s="1" t="s">
        <v>177</v>
      </c>
      <c r="I160" t="s">
        <v>532</v>
      </c>
      <c r="J160" t="s">
        <v>532</v>
      </c>
      <c r="K160" t="s">
        <v>532</v>
      </c>
      <c r="L160" t="s">
        <v>532</v>
      </c>
      <c r="M160" t="s">
        <v>532</v>
      </c>
      <c r="N160" t="s">
        <v>532</v>
      </c>
      <c r="O160" t="s">
        <v>532</v>
      </c>
      <c r="P160" t="s">
        <v>532</v>
      </c>
      <c r="Q160" t="s">
        <v>532</v>
      </c>
      <c r="R160" t="s">
        <v>532</v>
      </c>
      <c r="S160" t="s">
        <v>532</v>
      </c>
    </row>
    <row r="161" spans="5:19" ht="15.75">
      <c r="E161" s="1" t="s">
        <v>178</v>
      </c>
      <c r="I161" t="s">
        <v>532</v>
      </c>
      <c r="J161" t="s">
        <v>532</v>
      </c>
      <c r="K161" t="s">
        <v>532</v>
      </c>
      <c r="L161" t="s">
        <v>532</v>
      </c>
      <c r="M161" t="s">
        <v>532</v>
      </c>
      <c r="N161" t="s">
        <v>532</v>
      </c>
      <c r="O161" t="s">
        <v>532</v>
      </c>
      <c r="P161" t="s">
        <v>532</v>
      </c>
      <c r="Q161" t="s">
        <v>532</v>
      </c>
      <c r="R161" t="s">
        <v>532</v>
      </c>
      <c r="S161" t="s">
        <v>532</v>
      </c>
    </row>
    <row r="162" spans="5:20" ht="15.75">
      <c r="E162" s="1" t="s">
        <v>179</v>
      </c>
      <c r="I162">
        <v>15</v>
      </c>
      <c r="J162">
        <v>360</v>
      </c>
      <c r="K162">
        <v>0</v>
      </c>
      <c r="L162">
        <v>0</v>
      </c>
      <c r="M162">
        <v>30</v>
      </c>
      <c r="N162">
        <v>60</v>
      </c>
      <c r="O162">
        <v>75</v>
      </c>
      <c r="P162">
        <v>30</v>
      </c>
      <c r="Q162">
        <v>30</v>
      </c>
      <c r="R162">
        <v>0</v>
      </c>
      <c r="S162">
        <v>0</v>
      </c>
      <c r="T162" s="45">
        <v>120</v>
      </c>
    </row>
    <row r="163" spans="5:19" ht="15.75">
      <c r="E163" s="1" t="s">
        <v>180</v>
      </c>
      <c r="I163" t="s">
        <v>532</v>
      </c>
      <c r="J163" t="s">
        <v>532</v>
      </c>
      <c r="K163" t="s">
        <v>532</v>
      </c>
      <c r="L163" t="s">
        <v>532</v>
      </c>
      <c r="M163" t="s">
        <v>532</v>
      </c>
      <c r="N163" t="s">
        <v>532</v>
      </c>
      <c r="O163" t="s">
        <v>532</v>
      </c>
      <c r="P163" t="s">
        <v>532</v>
      </c>
      <c r="Q163" t="s">
        <v>532</v>
      </c>
      <c r="R163" t="s">
        <v>532</v>
      </c>
      <c r="S163" t="s">
        <v>532</v>
      </c>
    </row>
    <row r="164" spans="5:19" ht="15.75">
      <c r="E164" s="1" t="s">
        <v>181</v>
      </c>
      <c r="I164" t="s">
        <v>532</v>
      </c>
      <c r="J164" t="s">
        <v>532</v>
      </c>
      <c r="K164" t="s">
        <v>532</v>
      </c>
      <c r="L164" t="s">
        <v>532</v>
      </c>
      <c r="M164" t="s">
        <v>532</v>
      </c>
      <c r="N164" t="s">
        <v>532</v>
      </c>
      <c r="O164" t="s">
        <v>532</v>
      </c>
      <c r="P164" t="s">
        <v>532</v>
      </c>
      <c r="Q164" t="s">
        <v>532</v>
      </c>
      <c r="R164" t="s">
        <v>532</v>
      </c>
      <c r="S164" t="s">
        <v>532</v>
      </c>
    </row>
    <row r="165" spans="5:19" ht="15.75">
      <c r="E165" s="1" t="s">
        <v>182</v>
      </c>
      <c r="I165" t="s">
        <v>532</v>
      </c>
      <c r="J165" t="s">
        <v>532</v>
      </c>
      <c r="K165" t="s">
        <v>532</v>
      </c>
      <c r="L165" t="s">
        <v>532</v>
      </c>
      <c r="M165" t="s">
        <v>532</v>
      </c>
      <c r="N165" t="s">
        <v>532</v>
      </c>
      <c r="O165" t="s">
        <v>532</v>
      </c>
      <c r="P165" t="s">
        <v>532</v>
      </c>
      <c r="Q165" t="s">
        <v>532</v>
      </c>
      <c r="R165" t="s">
        <v>532</v>
      </c>
      <c r="S165" t="s">
        <v>532</v>
      </c>
    </row>
    <row r="166" spans="5:19" ht="15.75">
      <c r="E166" s="1" t="s">
        <v>183</v>
      </c>
      <c r="I166" t="s">
        <v>532</v>
      </c>
      <c r="J166" t="s">
        <v>532</v>
      </c>
      <c r="K166" t="s">
        <v>532</v>
      </c>
      <c r="L166" t="s">
        <v>532</v>
      </c>
      <c r="M166" t="s">
        <v>532</v>
      </c>
      <c r="N166" t="s">
        <v>532</v>
      </c>
      <c r="O166" t="s">
        <v>532</v>
      </c>
      <c r="P166" t="s">
        <v>532</v>
      </c>
      <c r="Q166" t="s">
        <v>532</v>
      </c>
      <c r="R166" t="s">
        <v>532</v>
      </c>
      <c r="S166" t="s">
        <v>532</v>
      </c>
    </row>
    <row r="167" spans="5:20" ht="15.75">
      <c r="E167" s="1" t="s">
        <v>184</v>
      </c>
      <c r="I167">
        <v>0</v>
      </c>
      <c r="J167">
        <v>0</v>
      </c>
      <c r="K167">
        <v>0</v>
      </c>
      <c r="L167">
        <v>0</v>
      </c>
      <c r="M167">
        <v>30</v>
      </c>
      <c r="N167">
        <v>60</v>
      </c>
      <c r="O167">
        <v>60</v>
      </c>
      <c r="P167">
        <v>30</v>
      </c>
      <c r="Q167">
        <v>30</v>
      </c>
      <c r="R167">
        <v>30</v>
      </c>
      <c r="S167">
        <v>60</v>
      </c>
      <c r="T167" s="45">
        <v>120</v>
      </c>
    </row>
    <row r="168" spans="5:19" ht="15.75">
      <c r="E168" s="1" t="s">
        <v>185</v>
      </c>
      <c r="I168" t="s">
        <v>532</v>
      </c>
      <c r="J168" t="s">
        <v>532</v>
      </c>
      <c r="K168" t="s">
        <v>532</v>
      </c>
      <c r="L168" t="s">
        <v>532</v>
      </c>
      <c r="M168" t="s">
        <v>532</v>
      </c>
      <c r="N168" t="s">
        <v>532</v>
      </c>
      <c r="O168" t="s">
        <v>532</v>
      </c>
      <c r="P168" t="s">
        <v>532</v>
      </c>
      <c r="Q168" t="s">
        <v>532</v>
      </c>
      <c r="R168" t="s">
        <v>532</v>
      </c>
      <c r="S168" t="s">
        <v>532</v>
      </c>
    </row>
    <row r="169" spans="5:19" ht="15.75">
      <c r="E169" s="1" t="s">
        <v>186</v>
      </c>
      <c r="I169" t="s">
        <v>532</v>
      </c>
      <c r="J169" t="s">
        <v>532</v>
      </c>
      <c r="K169" t="s">
        <v>532</v>
      </c>
      <c r="L169" t="s">
        <v>532</v>
      </c>
      <c r="M169" t="s">
        <v>532</v>
      </c>
      <c r="N169" t="s">
        <v>532</v>
      </c>
      <c r="O169" t="s">
        <v>532</v>
      </c>
      <c r="P169" t="s">
        <v>532</v>
      </c>
      <c r="Q169" t="s">
        <v>532</v>
      </c>
      <c r="R169" t="s">
        <v>532</v>
      </c>
      <c r="S169" t="s">
        <v>532</v>
      </c>
    </row>
    <row r="170" spans="5:20" ht="15.75">
      <c r="E170" s="1" t="s">
        <v>187</v>
      </c>
      <c r="I170">
        <v>0</v>
      </c>
      <c r="J170">
        <v>0</v>
      </c>
      <c r="K170">
        <v>0</v>
      </c>
      <c r="L170">
        <v>0</v>
      </c>
      <c r="M170">
        <v>30</v>
      </c>
      <c r="N170">
        <v>60</v>
      </c>
      <c r="O170">
        <v>75</v>
      </c>
      <c r="P170">
        <v>30</v>
      </c>
      <c r="Q170">
        <v>30</v>
      </c>
      <c r="R170">
        <v>30</v>
      </c>
      <c r="S170">
        <v>60</v>
      </c>
      <c r="T170" s="45">
        <v>130</v>
      </c>
    </row>
    <row r="171" spans="5:20" ht="15.75">
      <c r="E171" s="1" t="s">
        <v>188</v>
      </c>
      <c r="I171">
        <v>0</v>
      </c>
      <c r="J171">
        <v>0</v>
      </c>
      <c r="K171">
        <v>0</v>
      </c>
      <c r="L171">
        <v>0</v>
      </c>
      <c r="M171">
        <v>30</v>
      </c>
      <c r="N171">
        <v>60</v>
      </c>
      <c r="O171">
        <v>75</v>
      </c>
      <c r="P171">
        <v>30</v>
      </c>
      <c r="Q171">
        <v>30</v>
      </c>
      <c r="R171">
        <v>30</v>
      </c>
      <c r="S171">
        <v>60</v>
      </c>
      <c r="T171" s="45">
        <v>120</v>
      </c>
    </row>
    <row r="172" spans="5:19" ht="15.75">
      <c r="E172" s="1" t="s">
        <v>189</v>
      </c>
      <c r="I172" t="s">
        <v>532</v>
      </c>
      <c r="J172" t="s">
        <v>532</v>
      </c>
      <c r="K172" t="s">
        <v>532</v>
      </c>
      <c r="L172" t="s">
        <v>532</v>
      </c>
      <c r="M172" t="s">
        <v>532</v>
      </c>
      <c r="N172" t="s">
        <v>532</v>
      </c>
      <c r="O172" t="s">
        <v>532</v>
      </c>
      <c r="P172" t="s">
        <v>532</v>
      </c>
      <c r="Q172" t="s">
        <v>532</v>
      </c>
      <c r="R172" t="s">
        <v>532</v>
      </c>
      <c r="S172" t="s">
        <v>532</v>
      </c>
    </row>
    <row r="173" spans="5:19" ht="15.75">
      <c r="E173" s="1" t="s">
        <v>190</v>
      </c>
      <c r="I173" t="s">
        <v>532</v>
      </c>
      <c r="J173" t="s">
        <v>532</v>
      </c>
      <c r="K173" t="s">
        <v>532</v>
      </c>
      <c r="L173" t="s">
        <v>532</v>
      </c>
      <c r="M173" t="s">
        <v>532</v>
      </c>
      <c r="N173" t="s">
        <v>532</v>
      </c>
      <c r="O173" t="s">
        <v>532</v>
      </c>
      <c r="P173" t="s">
        <v>532</v>
      </c>
      <c r="Q173" t="s">
        <v>532</v>
      </c>
      <c r="R173" t="s">
        <v>532</v>
      </c>
      <c r="S173" t="s">
        <v>532</v>
      </c>
    </row>
    <row r="174" spans="5:19" ht="15.75">
      <c r="E174" s="1" t="s">
        <v>191</v>
      </c>
      <c r="I174" t="s">
        <v>532</v>
      </c>
      <c r="J174" t="s">
        <v>532</v>
      </c>
      <c r="K174" t="s">
        <v>532</v>
      </c>
      <c r="L174" t="s">
        <v>532</v>
      </c>
      <c r="M174" t="s">
        <v>532</v>
      </c>
      <c r="N174" t="s">
        <v>532</v>
      </c>
      <c r="O174" t="s">
        <v>532</v>
      </c>
      <c r="P174" t="s">
        <v>532</v>
      </c>
      <c r="Q174" t="s">
        <v>532</v>
      </c>
      <c r="R174" t="s">
        <v>532</v>
      </c>
      <c r="S174" t="s">
        <v>532</v>
      </c>
    </row>
    <row r="175" spans="5:21" ht="15.75">
      <c r="E175" s="1" t="s">
        <v>192</v>
      </c>
      <c r="I175">
        <v>15</v>
      </c>
      <c r="J175">
        <v>0</v>
      </c>
      <c r="K175">
        <v>0</v>
      </c>
      <c r="L175">
        <v>0</v>
      </c>
      <c r="M175">
        <v>30</v>
      </c>
      <c r="N175">
        <v>60</v>
      </c>
      <c r="O175">
        <v>75</v>
      </c>
      <c r="P175">
        <v>30</v>
      </c>
      <c r="Q175">
        <v>30</v>
      </c>
      <c r="R175">
        <v>30</v>
      </c>
      <c r="S175">
        <v>60</v>
      </c>
      <c r="T175" s="45">
        <v>100</v>
      </c>
      <c r="U175" s="45">
        <v>10</v>
      </c>
    </row>
    <row r="176" spans="5:19" ht="15.75">
      <c r="E176" s="1" t="s">
        <v>193</v>
      </c>
      <c r="I176" t="s">
        <v>532</v>
      </c>
      <c r="J176" t="s">
        <v>532</v>
      </c>
      <c r="K176" t="s">
        <v>532</v>
      </c>
      <c r="L176" t="s">
        <v>532</v>
      </c>
      <c r="M176" t="s">
        <v>532</v>
      </c>
      <c r="N176" t="s">
        <v>532</v>
      </c>
      <c r="O176" t="s">
        <v>532</v>
      </c>
      <c r="P176" t="s">
        <v>532</v>
      </c>
      <c r="Q176" t="s">
        <v>532</v>
      </c>
      <c r="R176" t="s">
        <v>532</v>
      </c>
      <c r="S176" t="s">
        <v>532</v>
      </c>
    </row>
    <row r="177" spans="5:19" ht="15.75">
      <c r="E177" s="1" t="s">
        <v>194</v>
      </c>
      <c r="I177" t="s">
        <v>532</v>
      </c>
      <c r="J177" t="s">
        <v>532</v>
      </c>
      <c r="K177" t="s">
        <v>532</v>
      </c>
      <c r="L177" t="s">
        <v>532</v>
      </c>
      <c r="M177" t="s">
        <v>532</v>
      </c>
      <c r="N177" t="s">
        <v>532</v>
      </c>
      <c r="O177" t="s">
        <v>532</v>
      </c>
      <c r="P177" t="s">
        <v>532</v>
      </c>
      <c r="Q177" t="s">
        <v>532</v>
      </c>
      <c r="R177" t="s">
        <v>532</v>
      </c>
      <c r="S177" t="s">
        <v>532</v>
      </c>
    </row>
    <row r="178" spans="5:20" ht="15.75">
      <c r="E178" s="1" t="s">
        <v>195</v>
      </c>
      <c r="I178">
        <v>0</v>
      </c>
      <c r="J178">
        <v>0</v>
      </c>
      <c r="K178">
        <v>60</v>
      </c>
      <c r="L178">
        <v>0</v>
      </c>
      <c r="M178">
        <v>30</v>
      </c>
      <c r="N178">
        <v>60</v>
      </c>
      <c r="O178">
        <v>75</v>
      </c>
      <c r="P178">
        <v>30</v>
      </c>
      <c r="Q178">
        <v>30</v>
      </c>
      <c r="R178">
        <v>30</v>
      </c>
      <c r="S178">
        <v>60</v>
      </c>
      <c r="T178" s="45">
        <v>100</v>
      </c>
    </row>
    <row r="179" spans="5:19" ht="15">
      <c r="E179" s="1" t="s">
        <v>196</v>
      </c>
      <c r="I179" t="s">
        <v>532</v>
      </c>
      <c r="J179" t="s">
        <v>532</v>
      </c>
      <c r="K179" t="s">
        <v>532</v>
      </c>
      <c r="L179" t="s">
        <v>532</v>
      </c>
      <c r="M179" t="s">
        <v>532</v>
      </c>
      <c r="N179" t="s">
        <v>532</v>
      </c>
      <c r="O179" t="s">
        <v>532</v>
      </c>
      <c r="P179" t="s">
        <v>532</v>
      </c>
      <c r="Q179" t="s">
        <v>532</v>
      </c>
      <c r="R179" t="s">
        <v>532</v>
      </c>
      <c r="S179" t="s">
        <v>532</v>
      </c>
    </row>
    <row r="180" spans="5:19" ht="15">
      <c r="E180" s="1" t="s">
        <v>197</v>
      </c>
      <c r="I180" t="s">
        <v>532</v>
      </c>
      <c r="J180" t="s">
        <v>532</v>
      </c>
      <c r="K180" t="s">
        <v>532</v>
      </c>
      <c r="L180" t="s">
        <v>532</v>
      </c>
      <c r="M180" t="s">
        <v>532</v>
      </c>
      <c r="N180" t="s">
        <v>532</v>
      </c>
      <c r="O180" t="s">
        <v>532</v>
      </c>
      <c r="P180" t="s">
        <v>532</v>
      </c>
      <c r="Q180" t="s">
        <v>532</v>
      </c>
      <c r="R180" t="s">
        <v>532</v>
      </c>
      <c r="S180" t="s">
        <v>532</v>
      </c>
    </row>
    <row r="181" spans="5:19" ht="15">
      <c r="E181" s="1" t="s">
        <v>198</v>
      </c>
      <c r="I181" t="s">
        <v>532</v>
      </c>
      <c r="J181" t="s">
        <v>532</v>
      </c>
      <c r="K181" t="s">
        <v>532</v>
      </c>
      <c r="L181" t="s">
        <v>532</v>
      </c>
      <c r="M181" t="s">
        <v>532</v>
      </c>
      <c r="N181" t="s">
        <v>532</v>
      </c>
      <c r="O181" t="s">
        <v>532</v>
      </c>
      <c r="P181" t="s">
        <v>532</v>
      </c>
      <c r="Q181" t="s">
        <v>532</v>
      </c>
      <c r="R181" t="s">
        <v>532</v>
      </c>
      <c r="S181" t="s">
        <v>532</v>
      </c>
    </row>
    <row r="182" spans="5:19" ht="15">
      <c r="E182" s="1" t="s">
        <v>199</v>
      </c>
      <c r="I182" t="s">
        <v>532</v>
      </c>
      <c r="J182" t="s">
        <v>532</v>
      </c>
      <c r="K182" t="s">
        <v>532</v>
      </c>
      <c r="L182" t="s">
        <v>532</v>
      </c>
      <c r="M182" t="s">
        <v>532</v>
      </c>
      <c r="N182" t="s">
        <v>532</v>
      </c>
      <c r="O182" t="s">
        <v>532</v>
      </c>
      <c r="P182" t="s">
        <v>532</v>
      </c>
      <c r="Q182" t="s">
        <v>532</v>
      </c>
      <c r="R182" t="s">
        <v>532</v>
      </c>
      <c r="S182" t="s">
        <v>532</v>
      </c>
    </row>
    <row r="183" spans="5:19" ht="15">
      <c r="E183" s="1" t="s">
        <v>200</v>
      </c>
      <c r="I183" t="s">
        <v>532</v>
      </c>
      <c r="J183" t="s">
        <v>532</v>
      </c>
      <c r="K183" t="s">
        <v>532</v>
      </c>
      <c r="L183" t="s">
        <v>532</v>
      </c>
      <c r="M183" t="s">
        <v>532</v>
      </c>
      <c r="N183" t="s">
        <v>532</v>
      </c>
      <c r="O183" t="s">
        <v>532</v>
      </c>
      <c r="P183" t="s">
        <v>532</v>
      </c>
      <c r="Q183" t="s">
        <v>532</v>
      </c>
      <c r="R183" t="s">
        <v>532</v>
      </c>
      <c r="S183" t="s">
        <v>532</v>
      </c>
    </row>
    <row r="184" spans="5:19" ht="15">
      <c r="E184" s="1" t="s">
        <v>201</v>
      </c>
      <c r="I184" t="s">
        <v>532</v>
      </c>
      <c r="J184" t="s">
        <v>532</v>
      </c>
      <c r="K184" t="s">
        <v>532</v>
      </c>
      <c r="L184" t="s">
        <v>532</v>
      </c>
      <c r="M184" t="s">
        <v>532</v>
      </c>
      <c r="N184" t="s">
        <v>532</v>
      </c>
      <c r="O184" t="s">
        <v>532</v>
      </c>
      <c r="P184" t="s">
        <v>532</v>
      </c>
      <c r="Q184" t="s">
        <v>532</v>
      </c>
      <c r="R184" t="s">
        <v>532</v>
      </c>
      <c r="S184" t="s">
        <v>532</v>
      </c>
    </row>
    <row r="185" spans="5:19" ht="15">
      <c r="E185" s="1" t="s">
        <v>202</v>
      </c>
      <c r="I185" t="s">
        <v>532</v>
      </c>
      <c r="J185" t="s">
        <v>532</v>
      </c>
      <c r="K185" t="s">
        <v>532</v>
      </c>
      <c r="L185" t="s">
        <v>532</v>
      </c>
      <c r="M185" t="s">
        <v>532</v>
      </c>
      <c r="N185" t="s">
        <v>532</v>
      </c>
      <c r="O185" t="s">
        <v>532</v>
      </c>
      <c r="P185" t="s">
        <v>532</v>
      </c>
      <c r="Q185" t="s">
        <v>532</v>
      </c>
      <c r="R185" t="s">
        <v>532</v>
      </c>
      <c r="S185" t="s">
        <v>532</v>
      </c>
    </row>
    <row r="186" spans="5:19" ht="15">
      <c r="E186" s="1" t="s">
        <v>203</v>
      </c>
      <c r="I186" t="s">
        <v>532</v>
      </c>
      <c r="J186" t="s">
        <v>532</v>
      </c>
      <c r="K186" t="s">
        <v>532</v>
      </c>
      <c r="L186" t="s">
        <v>532</v>
      </c>
      <c r="M186" t="s">
        <v>532</v>
      </c>
      <c r="N186" t="s">
        <v>532</v>
      </c>
      <c r="O186" t="s">
        <v>532</v>
      </c>
      <c r="P186" t="s">
        <v>532</v>
      </c>
      <c r="Q186" t="s">
        <v>532</v>
      </c>
      <c r="R186" t="s">
        <v>532</v>
      </c>
      <c r="S186" t="s">
        <v>532</v>
      </c>
    </row>
    <row r="187" spans="5:19" ht="15">
      <c r="E187" s="1" t="s">
        <v>204</v>
      </c>
      <c r="I187" t="s">
        <v>532</v>
      </c>
      <c r="J187" t="s">
        <v>532</v>
      </c>
      <c r="K187" t="s">
        <v>532</v>
      </c>
      <c r="L187" t="s">
        <v>532</v>
      </c>
      <c r="M187" t="s">
        <v>532</v>
      </c>
      <c r="N187" t="s">
        <v>532</v>
      </c>
      <c r="O187" t="s">
        <v>532</v>
      </c>
      <c r="P187" t="s">
        <v>532</v>
      </c>
      <c r="Q187" t="s">
        <v>532</v>
      </c>
      <c r="R187" t="s">
        <v>532</v>
      </c>
      <c r="S187" t="s">
        <v>532</v>
      </c>
    </row>
    <row r="188" spans="5:19" ht="15">
      <c r="E188" s="1" t="s">
        <v>205</v>
      </c>
      <c r="I188" t="s">
        <v>532</v>
      </c>
      <c r="J188" t="s">
        <v>532</v>
      </c>
      <c r="K188" t="s">
        <v>532</v>
      </c>
      <c r="L188" t="s">
        <v>532</v>
      </c>
      <c r="M188" t="s">
        <v>532</v>
      </c>
      <c r="N188" t="s">
        <v>532</v>
      </c>
      <c r="O188" t="s">
        <v>532</v>
      </c>
      <c r="P188" t="s">
        <v>532</v>
      </c>
      <c r="Q188" t="s">
        <v>532</v>
      </c>
      <c r="R188" t="s">
        <v>532</v>
      </c>
      <c r="S188" t="s">
        <v>532</v>
      </c>
    </row>
    <row r="189" spans="5:19" ht="15">
      <c r="E189" s="1" t="s">
        <v>206</v>
      </c>
      <c r="I189" t="s">
        <v>532</v>
      </c>
      <c r="J189" t="s">
        <v>532</v>
      </c>
      <c r="K189" t="s">
        <v>532</v>
      </c>
      <c r="L189" t="s">
        <v>532</v>
      </c>
      <c r="M189" t="s">
        <v>532</v>
      </c>
      <c r="N189" t="s">
        <v>532</v>
      </c>
      <c r="O189" t="s">
        <v>532</v>
      </c>
      <c r="P189" t="s">
        <v>532</v>
      </c>
      <c r="Q189" t="s">
        <v>532</v>
      </c>
      <c r="R189" t="s">
        <v>532</v>
      </c>
      <c r="S189" t="s">
        <v>532</v>
      </c>
    </row>
    <row r="190" spans="5:19" ht="15">
      <c r="E190" s="1" t="s">
        <v>207</v>
      </c>
      <c r="I190" t="s">
        <v>532</v>
      </c>
      <c r="J190" t="s">
        <v>532</v>
      </c>
      <c r="K190" t="s">
        <v>532</v>
      </c>
      <c r="L190" t="s">
        <v>532</v>
      </c>
      <c r="M190" t="s">
        <v>532</v>
      </c>
      <c r="N190" t="s">
        <v>532</v>
      </c>
      <c r="O190" t="s">
        <v>532</v>
      </c>
      <c r="P190" t="s">
        <v>532</v>
      </c>
      <c r="Q190" t="s">
        <v>532</v>
      </c>
      <c r="R190" t="s">
        <v>532</v>
      </c>
      <c r="S190" t="s">
        <v>532</v>
      </c>
    </row>
    <row r="191" spans="5:19" ht="15">
      <c r="E191" s="1" t="s">
        <v>208</v>
      </c>
      <c r="I191" t="s">
        <v>532</v>
      </c>
      <c r="J191" t="s">
        <v>532</v>
      </c>
      <c r="K191" t="s">
        <v>532</v>
      </c>
      <c r="L191" t="s">
        <v>532</v>
      </c>
      <c r="M191" t="s">
        <v>532</v>
      </c>
      <c r="N191" t="s">
        <v>532</v>
      </c>
      <c r="O191" t="s">
        <v>532</v>
      </c>
      <c r="P191" t="s">
        <v>532</v>
      </c>
      <c r="Q191" t="s">
        <v>532</v>
      </c>
      <c r="R191" t="s">
        <v>532</v>
      </c>
      <c r="S191" t="s">
        <v>532</v>
      </c>
    </row>
    <row r="192" spans="5:19" ht="15">
      <c r="E192" s="1" t="s">
        <v>209</v>
      </c>
      <c r="I192" t="s">
        <v>532</v>
      </c>
      <c r="J192" t="s">
        <v>532</v>
      </c>
      <c r="K192" t="s">
        <v>532</v>
      </c>
      <c r="L192" t="s">
        <v>532</v>
      </c>
      <c r="M192" t="s">
        <v>532</v>
      </c>
      <c r="N192" t="s">
        <v>532</v>
      </c>
      <c r="O192" t="s">
        <v>532</v>
      </c>
      <c r="P192" t="s">
        <v>532</v>
      </c>
      <c r="Q192" t="s">
        <v>532</v>
      </c>
      <c r="R192" t="s">
        <v>532</v>
      </c>
      <c r="S192" t="s">
        <v>532</v>
      </c>
    </row>
    <row r="193" spans="5:19" ht="15">
      <c r="E193" s="1" t="s">
        <v>210</v>
      </c>
      <c r="I193" t="s">
        <v>532</v>
      </c>
      <c r="J193" t="s">
        <v>532</v>
      </c>
      <c r="K193" t="s">
        <v>532</v>
      </c>
      <c r="L193" t="s">
        <v>532</v>
      </c>
      <c r="M193" t="s">
        <v>532</v>
      </c>
      <c r="N193" t="s">
        <v>532</v>
      </c>
      <c r="O193" t="s">
        <v>532</v>
      </c>
      <c r="P193" t="s">
        <v>532</v>
      </c>
      <c r="Q193" t="s">
        <v>532</v>
      </c>
      <c r="R193" t="s">
        <v>532</v>
      </c>
      <c r="S193" t="s">
        <v>532</v>
      </c>
    </row>
    <row r="194" spans="5:19" ht="15">
      <c r="E194" s="1" t="s">
        <v>211</v>
      </c>
      <c r="I194" t="s">
        <v>532</v>
      </c>
      <c r="J194" t="s">
        <v>532</v>
      </c>
      <c r="K194" t="s">
        <v>532</v>
      </c>
      <c r="L194" t="s">
        <v>532</v>
      </c>
      <c r="M194" t="s">
        <v>532</v>
      </c>
      <c r="N194" t="s">
        <v>532</v>
      </c>
      <c r="O194" t="s">
        <v>532</v>
      </c>
      <c r="P194" t="s">
        <v>532</v>
      </c>
      <c r="Q194" t="s">
        <v>532</v>
      </c>
      <c r="R194" t="s">
        <v>532</v>
      </c>
      <c r="S194" t="s">
        <v>532</v>
      </c>
    </row>
    <row r="195" spans="5:19" ht="15">
      <c r="E195" s="1" t="s">
        <v>212</v>
      </c>
      <c r="I195" t="s">
        <v>532</v>
      </c>
      <c r="J195" t="s">
        <v>532</v>
      </c>
      <c r="K195" t="s">
        <v>532</v>
      </c>
      <c r="L195" t="s">
        <v>532</v>
      </c>
      <c r="M195" t="s">
        <v>532</v>
      </c>
      <c r="N195" t="s">
        <v>532</v>
      </c>
      <c r="O195" t="s">
        <v>532</v>
      </c>
      <c r="P195" t="s">
        <v>532</v>
      </c>
      <c r="Q195" t="s">
        <v>532</v>
      </c>
      <c r="R195" t="s">
        <v>532</v>
      </c>
      <c r="S195" t="s">
        <v>532</v>
      </c>
    </row>
    <row r="196" spans="5:19" ht="15">
      <c r="E196" s="1" t="s">
        <v>213</v>
      </c>
      <c r="I196" t="s">
        <v>532</v>
      </c>
      <c r="J196" t="s">
        <v>532</v>
      </c>
      <c r="K196" t="s">
        <v>532</v>
      </c>
      <c r="L196" t="s">
        <v>532</v>
      </c>
      <c r="M196" t="s">
        <v>532</v>
      </c>
      <c r="N196" t="s">
        <v>532</v>
      </c>
      <c r="O196" t="s">
        <v>532</v>
      </c>
      <c r="P196" t="s">
        <v>532</v>
      </c>
      <c r="Q196" t="s">
        <v>532</v>
      </c>
      <c r="R196" t="s">
        <v>532</v>
      </c>
      <c r="S196" t="s">
        <v>532</v>
      </c>
    </row>
    <row r="197" spans="5:19" ht="15">
      <c r="E197" s="1" t="s">
        <v>214</v>
      </c>
      <c r="I197" t="s">
        <v>532</v>
      </c>
      <c r="J197" t="s">
        <v>532</v>
      </c>
      <c r="K197" t="s">
        <v>532</v>
      </c>
      <c r="L197" t="s">
        <v>532</v>
      </c>
      <c r="M197" t="s">
        <v>532</v>
      </c>
      <c r="N197" t="s">
        <v>532</v>
      </c>
      <c r="O197" t="s">
        <v>532</v>
      </c>
      <c r="P197" t="s">
        <v>532</v>
      </c>
      <c r="Q197" t="s">
        <v>532</v>
      </c>
      <c r="R197" t="s">
        <v>532</v>
      </c>
      <c r="S197" t="s">
        <v>532</v>
      </c>
    </row>
    <row r="198" spans="5:19" ht="15">
      <c r="E198" s="1" t="s">
        <v>215</v>
      </c>
      <c r="I198" t="s">
        <v>532</v>
      </c>
      <c r="J198" t="s">
        <v>532</v>
      </c>
      <c r="K198" t="s">
        <v>532</v>
      </c>
      <c r="L198" t="s">
        <v>532</v>
      </c>
      <c r="M198" t="s">
        <v>532</v>
      </c>
      <c r="N198" t="s">
        <v>532</v>
      </c>
      <c r="O198" t="s">
        <v>532</v>
      </c>
      <c r="P198" t="s">
        <v>532</v>
      </c>
      <c r="Q198" t="s">
        <v>532</v>
      </c>
      <c r="R198" t="s">
        <v>532</v>
      </c>
      <c r="S198" t="s">
        <v>532</v>
      </c>
    </row>
    <row r="199" spans="5:19" ht="15">
      <c r="E199" s="1" t="s">
        <v>216</v>
      </c>
      <c r="I199" t="s">
        <v>532</v>
      </c>
      <c r="J199" t="s">
        <v>532</v>
      </c>
      <c r="K199" t="s">
        <v>532</v>
      </c>
      <c r="L199" t="s">
        <v>532</v>
      </c>
      <c r="M199" t="s">
        <v>532</v>
      </c>
      <c r="N199" t="s">
        <v>532</v>
      </c>
      <c r="O199" t="s">
        <v>532</v>
      </c>
      <c r="P199" t="s">
        <v>532</v>
      </c>
      <c r="Q199" t="s">
        <v>532</v>
      </c>
      <c r="R199" t="s">
        <v>532</v>
      </c>
      <c r="S199" t="s">
        <v>532</v>
      </c>
    </row>
    <row r="200" spans="5:19" ht="15">
      <c r="E200" s="1" t="s">
        <v>217</v>
      </c>
      <c r="I200" t="s">
        <v>532</v>
      </c>
      <c r="J200" t="s">
        <v>532</v>
      </c>
      <c r="K200" t="s">
        <v>532</v>
      </c>
      <c r="L200" t="s">
        <v>532</v>
      </c>
      <c r="M200" t="s">
        <v>532</v>
      </c>
      <c r="N200" t="s">
        <v>532</v>
      </c>
      <c r="O200" t="s">
        <v>532</v>
      </c>
      <c r="P200" t="s">
        <v>532</v>
      </c>
      <c r="Q200" t="s">
        <v>532</v>
      </c>
      <c r="R200" t="s">
        <v>532</v>
      </c>
      <c r="S200" t="s">
        <v>532</v>
      </c>
    </row>
    <row r="201" spans="5:19" ht="15">
      <c r="E201" s="11" t="s">
        <v>218</v>
      </c>
      <c r="I201" t="s">
        <v>532</v>
      </c>
      <c r="J201" t="s">
        <v>532</v>
      </c>
      <c r="K201" t="s">
        <v>532</v>
      </c>
      <c r="L201" t="s">
        <v>532</v>
      </c>
      <c r="M201" t="s">
        <v>532</v>
      </c>
      <c r="N201" t="s">
        <v>532</v>
      </c>
      <c r="O201" t="s">
        <v>532</v>
      </c>
      <c r="P201" t="s">
        <v>532</v>
      </c>
      <c r="Q201" t="s">
        <v>532</v>
      </c>
      <c r="R201" t="s">
        <v>532</v>
      </c>
      <c r="S201" t="s">
        <v>532</v>
      </c>
    </row>
    <row r="202" spans="5:19" ht="15">
      <c r="E202" s="11" t="s">
        <v>219</v>
      </c>
      <c r="I202" t="s">
        <v>532</v>
      </c>
      <c r="J202" t="s">
        <v>532</v>
      </c>
      <c r="K202" t="s">
        <v>532</v>
      </c>
      <c r="L202" t="s">
        <v>532</v>
      </c>
      <c r="M202" t="s">
        <v>532</v>
      </c>
      <c r="N202" t="s">
        <v>532</v>
      </c>
      <c r="O202" t="s">
        <v>532</v>
      </c>
      <c r="P202" t="s">
        <v>532</v>
      </c>
      <c r="Q202" t="s">
        <v>532</v>
      </c>
      <c r="R202" t="s">
        <v>532</v>
      </c>
      <c r="S202" t="s">
        <v>532</v>
      </c>
    </row>
    <row r="203" spans="5:19" ht="15">
      <c r="E203" s="11" t="s">
        <v>220</v>
      </c>
      <c r="I203" t="s">
        <v>532</v>
      </c>
      <c r="J203" t="s">
        <v>532</v>
      </c>
      <c r="K203" t="s">
        <v>532</v>
      </c>
      <c r="L203" t="s">
        <v>532</v>
      </c>
      <c r="M203" t="s">
        <v>532</v>
      </c>
      <c r="N203" t="s">
        <v>532</v>
      </c>
      <c r="O203" t="s">
        <v>532</v>
      </c>
      <c r="P203" t="s">
        <v>532</v>
      </c>
      <c r="Q203" t="s">
        <v>532</v>
      </c>
      <c r="R203" t="s">
        <v>532</v>
      </c>
      <c r="S203" t="s">
        <v>532</v>
      </c>
    </row>
    <row r="204" spans="5:19" ht="15">
      <c r="E204" s="11" t="s">
        <v>221</v>
      </c>
      <c r="I204" t="s">
        <v>532</v>
      </c>
      <c r="J204" t="s">
        <v>532</v>
      </c>
      <c r="K204" t="s">
        <v>532</v>
      </c>
      <c r="L204" t="s">
        <v>532</v>
      </c>
      <c r="M204" t="s">
        <v>532</v>
      </c>
      <c r="N204" t="s">
        <v>532</v>
      </c>
      <c r="O204" t="s">
        <v>532</v>
      </c>
      <c r="P204" t="s">
        <v>532</v>
      </c>
      <c r="Q204" t="s">
        <v>532</v>
      </c>
      <c r="R204" t="s">
        <v>532</v>
      </c>
      <c r="S204" t="s">
        <v>532</v>
      </c>
    </row>
    <row r="205" spans="5:19" ht="15">
      <c r="E205" s="11" t="s">
        <v>222</v>
      </c>
      <c r="I205" t="s">
        <v>532</v>
      </c>
      <c r="J205" t="s">
        <v>532</v>
      </c>
      <c r="K205" t="s">
        <v>532</v>
      </c>
      <c r="L205" t="s">
        <v>532</v>
      </c>
      <c r="M205" t="s">
        <v>532</v>
      </c>
      <c r="N205" t="s">
        <v>532</v>
      </c>
      <c r="O205" t="s">
        <v>532</v>
      </c>
      <c r="P205" t="s">
        <v>532</v>
      </c>
      <c r="Q205" t="s">
        <v>532</v>
      </c>
      <c r="R205" t="s">
        <v>532</v>
      </c>
      <c r="S205" t="s">
        <v>532</v>
      </c>
    </row>
    <row r="206" spans="5:19" ht="15">
      <c r="E206" s="11" t="s">
        <v>223</v>
      </c>
      <c r="I206" t="s">
        <v>532</v>
      </c>
      <c r="J206" t="s">
        <v>532</v>
      </c>
      <c r="K206" t="s">
        <v>532</v>
      </c>
      <c r="L206" t="s">
        <v>532</v>
      </c>
      <c r="M206" t="s">
        <v>532</v>
      </c>
      <c r="N206" t="s">
        <v>532</v>
      </c>
      <c r="O206" t="s">
        <v>532</v>
      </c>
      <c r="P206" t="s">
        <v>532</v>
      </c>
      <c r="Q206" t="s">
        <v>532</v>
      </c>
      <c r="R206" t="s">
        <v>532</v>
      </c>
      <c r="S206" t="s">
        <v>532</v>
      </c>
    </row>
    <row r="207" spans="5:19" ht="15">
      <c r="E207" s="11" t="s">
        <v>224</v>
      </c>
      <c r="I207" t="s">
        <v>532</v>
      </c>
      <c r="J207" t="s">
        <v>532</v>
      </c>
      <c r="K207" t="s">
        <v>532</v>
      </c>
      <c r="L207" t="s">
        <v>532</v>
      </c>
      <c r="M207" t="s">
        <v>532</v>
      </c>
      <c r="N207" t="s">
        <v>532</v>
      </c>
      <c r="O207" t="s">
        <v>532</v>
      </c>
      <c r="P207" t="s">
        <v>532</v>
      </c>
      <c r="Q207" t="s">
        <v>532</v>
      </c>
      <c r="R207" t="s">
        <v>532</v>
      </c>
      <c r="S207" t="s">
        <v>532</v>
      </c>
    </row>
    <row r="208" spans="5:19" ht="15">
      <c r="E208" s="11" t="s">
        <v>225</v>
      </c>
      <c r="I208" t="s">
        <v>532</v>
      </c>
      <c r="J208" t="s">
        <v>532</v>
      </c>
      <c r="K208" t="s">
        <v>532</v>
      </c>
      <c r="L208" t="s">
        <v>532</v>
      </c>
      <c r="M208" t="s">
        <v>532</v>
      </c>
      <c r="N208" t="s">
        <v>532</v>
      </c>
      <c r="O208" t="s">
        <v>532</v>
      </c>
      <c r="P208" t="s">
        <v>532</v>
      </c>
      <c r="Q208" t="s">
        <v>532</v>
      </c>
      <c r="R208" t="s">
        <v>532</v>
      </c>
      <c r="S208" t="s">
        <v>532</v>
      </c>
    </row>
    <row r="209" spans="5:19" ht="15">
      <c r="E209" s="11" t="s">
        <v>226</v>
      </c>
      <c r="I209" t="s">
        <v>532</v>
      </c>
      <c r="J209" t="s">
        <v>532</v>
      </c>
      <c r="K209" t="s">
        <v>532</v>
      </c>
      <c r="L209" t="s">
        <v>532</v>
      </c>
      <c r="M209" t="s">
        <v>532</v>
      </c>
      <c r="N209" t="s">
        <v>532</v>
      </c>
      <c r="O209" t="s">
        <v>532</v>
      </c>
      <c r="P209" t="s">
        <v>532</v>
      </c>
      <c r="Q209" t="s">
        <v>532</v>
      </c>
      <c r="R209" t="s">
        <v>532</v>
      </c>
      <c r="S209" t="s">
        <v>532</v>
      </c>
    </row>
    <row r="210" spans="5:19" ht="15">
      <c r="E210" s="11" t="s">
        <v>227</v>
      </c>
      <c r="I210" t="s">
        <v>532</v>
      </c>
      <c r="J210" t="s">
        <v>532</v>
      </c>
      <c r="K210" t="s">
        <v>532</v>
      </c>
      <c r="L210" t="s">
        <v>532</v>
      </c>
      <c r="M210" t="s">
        <v>532</v>
      </c>
      <c r="N210" t="s">
        <v>532</v>
      </c>
      <c r="O210" t="s">
        <v>532</v>
      </c>
      <c r="P210" t="s">
        <v>532</v>
      </c>
      <c r="Q210" t="s">
        <v>532</v>
      </c>
      <c r="R210" t="s">
        <v>532</v>
      </c>
      <c r="S210" t="s">
        <v>532</v>
      </c>
    </row>
    <row r="211" spans="5:19" ht="15">
      <c r="E211" s="11" t="s">
        <v>228</v>
      </c>
      <c r="I211" t="s">
        <v>532</v>
      </c>
      <c r="J211" t="s">
        <v>532</v>
      </c>
      <c r="K211" t="s">
        <v>532</v>
      </c>
      <c r="L211" t="s">
        <v>532</v>
      </c>
      <c r="M211" t="s">
        <v>532</v>
      </c>
      <c r="N211" t="s">
        <v>532</v>
      </c>
      <c r="O211" t="s">
        <v>532</v>
      </c>
      <c r="P211" t="s">
        <v>532</v>
      </c>
      <c r="Q211" t="s">
        <v>532</v>
      </c>
      <c r="R211" t="s">
        <v>532</v>
      </c>
      <c r="S211" t="s">
        <v>532</v>
      </c>
    </row>
    <row r="212" spans="5:19" ht="15">
      <c r="E212" s="11" t="s">
        <v>229</v>
      </c>
      <c r="I212" t="s">
        <v>532</v>
      </c>
      <c r="J212" t="s">
        <v>532</v>
      </c>
      <c r="K212" t="s">
        <v>532</v>
      </c>
      <c r="L212" t="s">
        <v>532</v>
      </c>
      <c r="M212" t="s">
        <v>532</v>
      </c>
      <c r="N212" t="s">
        <v>532</v>
      </c>
      <c r="O212" t="s">
        <v>532</v>
      </c>
      <c r="P212" t="s">
        <v>532</v>
      </c>
      <c r="Q212" t="s">
        <v>532</v>
      </c>
      <c r="R212" t="s">
        <v>532</v>
      </c>
      <c r="S212" t="s">
        <v>532</v>
      </c>
    </row>
    <row r="213" spans="5:19" ht="15">
      <c r="E213" s="11" t="s">
        <v>230</v>
      </c>
      <c r="I213" t="s">
        <v>532</v>
      </c>
      <c r="J213" t="s">
        <v>532</v>
      </c>
      <c r="K213" t="s">
        <v>532</v>
      </c>
      <c r="L213" t="s">
        <v>532</v>
      </c>
      <c r="M213" t="s">
        <v>532</v>
      </c>
      <c r="N213" t="s">
        <v>532</v>
      </c>
      <c r="O213" t="s">
        <v>532</v>
      </c>
      <c r="P213" t="s">
        <v>532</v>
      </c>
      <c r="Q213" t="s">
        <v>532</v>
      </c>
      <c r="R213" t="s">
        <v>532</v>
      </c>
      <c r="S213" t="s">
        <v>532</v>
      </c>
    </row>
    <row r="214" spans="5:19" ht="15">
      <c r="E214" s="11" t="s">
        <v>231</v>
      </c>
      <c r="I214" t="s">
        <v>532</v>
      </c>
      <c r="J214" t="s">
        <v>532</v>
      </c>
      <c r="K214" t="s">
        <v>532</v>
      </c>
      <c r="L214" t="s">
        <v>532</v>
      </c>
      <c r="M214" t="s">
        <v>532</v>
      </c>
      <c r="N214" t="s">
        <v>532</v>
      </c>
      <c r="O214" t="s">
        <v>532</v>
      </c>
      <c r="P214" t="s">
        <v>532</v>
      </c>
      <c r="Q214" t="s">
        <v>532</v>
      </c>
      <c r="R214" t="s">
        <v>532</v>
      </c>
      <c r="S214" t="s">
        <v>532</v>
      </c>
    </row>
    <row r="215" spans="5:19" ht="15">
      <c r="E215" s="11" t="s">
        <v>232</v>
      </c>
      <c r="I215" t="s">
        <v>532</v>
      </c>
      <c r="J215" t="s">
        <v>532</v>
      </c>
      <c r="K215" t="s">
        <v>532</v>
      </c>
      <c r="L215" t="s">
        <v>532</v>
      </c>
      <c r="M215" t="s">
        <v>532</v>
      </c>
      <c r="N215" t="s">
        <v>532</v>
      </c>
      <c r="O215" t="s">
        <v>532</v>
      </c>
      <c r="P215" t="s">
        <v>532</v>
      </c>
      <c r="Q215" t="s">
        <v>532</v>
      </c>
      <c r="R215" t="s">
        <v>532</v>
      </c>
      <c r="S215" t="s">
        <v>532</v>
      </c>
    </row>
    <row r="216" spans="5:19" ht="15">
      <c r="E216" s="11" t="s">
        <v>233</v>
      </c>
      <c r="I216" t="s">
        <v>532</v>
      </c>
      <c r="J216" t="s">
        <v>532</v>
      </c>
      <c r="K216" t="s">
        <v>532</v>
      </c>
      <c r="L216" t="s">
        <v>532</v>
      </c>
      <c r="M216" t="s">
        <v>532</v>
      </c>
      <c r="N216" t="s">
        <v>532</v>
      </c>
      <c r="O216" t="s">
        <v>532</v>
      </c>
      <c r="P216" t="s">
        <v>532</v>
      </c>
      <c r="Q216" t="s">
        <v>532</v>
      </c>
      <c r="R216" t="s">
        <v>532</v>
      </c>
      <c r="S216" t="s">
        <v>532</v>
      </c>
    </row>
    <row r="217" spans="5:19" ht="15">
      <c r="E217" s="11" t="s">
        <v>234</v>
      </c>
      <c r="I217" t="s">
        <v>532</v>
      </c>
      <c r="J217" t="s">
        <v>532</v>
      </c>
      <c r="K217" t="s">
        <v>532</v>
      </c>
      <c r="L217" t="s">
        <v>532</v>
      </c>
      <c r="M217" t="s">
        <v>532</v>
      </c>
      <c r="N217" t="s">
        <v>532</v>
      </c>
      <c r="O217" t="s">
        <v>532</v>
      </c>
      <c r="P217" t="s">
        <v>532</v>
      </c>
      <c r="Q217" t="s">
        <v>532</v>
      </c>
      <c r="R217" t="s">
        <v>532</v>
      </c>
      <c r="S217" t="s">
        <v>532</v>
      </c>
    </row>
    <row r="218" spans="5:19" ht="15">
      <c r="E218" s="11" t="s">
        <v>235</v>
      </c>
      <c r="I218" t="s">
        <v>532</v>
      </c>
      <c r="J218" t="s">
        <v>532</v>
      </c>
      <c r="K218" t="s">
        <v>532</v>
      </c>
      <c r="L218" t="s">
        <v>532</v>
      </c>
      <c r="M218" t="s">
        <v>532</v>
      </c>
      <c r="N218" t="s">
        <v>532</v>
      </c>
      <c r="O218" t="s">
        <v>532</v>
      </c>
      <c r="P218" t="s">
        <v>532</v>
      </c>
      <c r="Q218" t="s">
        <v>532</v>
      </c>
      <c r="R218" t="s">
        <v>532</v>
      </c>
      <c r="S218" t="s">
        <v>532</v>
      </c>
    </row>
    <row r="219" spans="5:19" ht="15">
      <c r="E219" s="11" t="s">
        <v>236</v>
      </c>
      <c r="I219" t="s">
        <v>532</v>
      </c>
      <c r="J219" t="s">
        <v>532</v>
      </c>
      <c r="K219" t="s">
        <v>532</v>
      </c>
      <c r="L219" t="s">
        <v>532</v>
      </c>
      <c r="M219" t="s">
        <v>532</v>
      </c>
      <c r="N219" t="s">
        <v>532</v>
      </c>
      <c r="O219" t="s">
        <v>532</v>
      </c>
      <c r="P219" t="s">
        <v>532</v>
      </c>
      <c r="Q219" t="s">
        <v>532</v>
      </c>
      <c r="R219" t="s">
        <v>532</v>
      </c>
      <c r="S219" t="s">
        <v>532</v>
      </c>
    </row>
    <row r="220" spans="5:19" ht="15">
      <c r="E220" s="11" t="s">
        <v>237</v>
      </c>
      <c r="I220" t="s">
        <v>532</v>
      </c>
      <c r="J220" t="s">
        <v>532</v>
      </c>
      <c r="K220" t="s">
        <v>532</v>
      </c>
      <c r="L220" t="s">
        <v>532</v>
      </c>
      <c r="M220" t="s">
        <v>532</v>
      </c>
      <c r="N220" t="s">
        <v>532</v>
      </c>
      <c r="O220" t="s">
        <v>532</v>
      </c>
      <c r="P220" t="s">
        <v>532</v>
      </c>
      <c r="Q220" t="s">
        <v>532</v>
      </c>
      <c r="R220" t="s">
        <v>532</v>
      </c>
      <c r="S220" t="s">
        <v>532</v>
      </c>
    </row>
    <row r="221" spans="5:19" ht="15">
      <c r="E221" s="11" t="s">
        <v>238</v>
      </c>
      <c r="I221" t="s">
        <v>532</v>
      </c>
      <c r="J221" t="s">
        <v>532</v>
      </c>
      <c r="K221" t="s">
        <v>532</v>
      </c>
      <c r="L221" t="s">
        <v>532</v>
      </c>
      <c r="M221" t="s">
        <v>532</v>
      </c>
      <c r="N221" t="s">
        <v>532</v>
      </c>
      <c r="O221" t="s">
        <v>532</v>
      </c>
      <c r="P221" t="s">
        <v>532</v>
      </c>
      <c r="Q221" t="s">
        <v>532</v>
      </c>
      <c r="R221" t="s">
        <v>532</v>
      </c>
      <c r="S221" t="s">
        <v>532</v>
      </c>
    </row>
    <row r="222" spans="5:19" ht="15">
      <c r="E222" s="11" t="s">
        <v>239</v>
      </c>
      <c r="I222" t="s">
        <v>532</v>
      </c>
      <c r="J222" t="s">
        <v>532</v>
      </c>
      <c r="K222" t="s">
        <v>532</v>
      </c>
      <c r="L222" t="s">
        <v>532</v>
      </c>
      <c r="M222" t="s">
        <v>532</v>
      </c>
      <c r="N222" t="s">
        <v>532</v>
      </c>
      <c r="O222" t="s">
        <v>532</v>
      </c>
      <c r="P222" t="s">
        <v>532</v>
      </c>
      <c r="Q222" t="s">
        <v>532</v>
      </c>
      <c r="R222" t="s">
        <v>532</v>
      </c>
      <c r="S222" t="s">
        <v>532</v>
      </c>
    </row>
    <row r="223" spans="5:19" ht="15">
      <c r="E223" s="11" t="s">
        <v>240</v>
      </c>
      <c r="I223" t="s">
        <v>532</v>
      </c>
      <c r="J223" t="s">
        <v>532</v>
      </c>
      <c r="K223" t="s">
        <v>532</v>
      </c>
      <c r="L223" t="s">
        <v>532</v>
      </c>
      <c r="M223" t="s">
        <v>532</v>
      </c>
      <c r="N223" t="s">
        <v>532</v>
      </c>
      <c r="O223" t="s">
        <v>532</v>
      </c>
      <c r="P223" t="s">
        <v>532</v>
      </c>
      <c r="Q223" t="s">
        <v>532</v>
      </c>
      <c r="R223" t="s">
        <v>532</v>
      </c>
      <c r="S223" t="s">
        <v>532</v>
      </c>
    </row>
    <row r="224" spans="5:19" ht="15">
      <c r="E224" s="11" t="s">
        <v>241</v>
      </c>
      <c r="I224" t="s">
        <v>532</v>
      </c>
      <c r="J224" t="s">
        <v>532</v>
      </c>
      <c r="K224" t="s">
        <v>532</v>
      </c>
      <c r="L224" t="s">
        <v>532</v>
      </c>
      <c r="M224" t="s">
        <v>532</v>
      </c>
      <c r="N224" t="s">
        <v>532</v>
      </c>
      <c r="O224" t="s">
        <v>532</v>
      </c>
      <c r="P224" t="s">
        <v>532</v>
      </c>
      <c r="Q224" t="s">
        <v>532</v>
      </c>
      <c r="R224" t="s">
        <v>532</v>
      </c>
      <c r="S224" t="s">
        <v>532</v>
      </c>
    </row>
    <row r="225" spans="5:19" ht="15">
      <c r="E225" s="11" t="s">
        <v>242</v>
      </c>
      <c r="I225" t="s">
        <v>532</v>
      </c>
      <c r="J225" t="s">
        <v>532</v>
      </c>
      <c r="K225" t="s">
        <v>532</v>
      </c>
      <c r="L225" t="s">
        <v>532</v>
      </c>
      <c r="M225" t="s">
        <v>532</v>
      </c>
      <c r="N225" t="s">
        <v>532</v>
      </c>
      <c r="O225" t="s">
        <v>532</v>
      </c>
      <c r="P225" t="s">
        <v>532</v>
      </c>
      <c r="Q225" t="s">
        <v>532</v>
      </c>
      <c r="R225" t="s">
        <v>532</v>
      </c>
      <c r="S225" t="s">
        <v>532</v>
      </c>
    </row>
    <row r="226" spans="5:19" ht="15">
      <c r="E226" s="11" t="s">
        <v>243</v>
      </c>
      <c r="I226" t="s">
        <v>532</v>
      </c>
      <c r="J226" t="s">
        <v>532</v>
      </c>
      <c r="K226" t="s">
        <v>532</v>
      </c>
      <c r="L226" t="s">
        <v>532</v>
      </c>
      <c r="M226" t="s">
        <v>532</v>
      </c>
      <c r="N226" t="s">
        <v>532</v>
      </c>
      <c r="O226" t="s">
        <v>532</v>
      </c>
      <c r="P226" t="s">
        <v>532</v>
      </c>
      <c r="Q226" t="s">
        <v>532</v>
      </c>
      <c r="R226" t="s">
        <v>532</v>
      </c>
      <c r="S226" t="s">
        <v>532</v>
      </c>
    </row>
    <row r="227" spans="5:19" ht="15">
      <c r="E227" s="11" t="s">
        <v>244</v>
      </c>
      <c r="I227" t="s">
        <v>532</v>
      </c>
      <c r="J227" t="s">
        <v>532</v>
      </c>
      <c r="K227" t="s">
        <v>532</v>
      </c>
      <c r="L227" t="s">
        <v>532</v>
      </c>
      <c r="M227" t="s">
        <v>532</v>
      </c>
      <c r="N227" t="s">
        <v>532</v>
      </c>
      <c r="O227" t="s">
        <v>532</v>
      </c>
      <c r="P227" t="s">
        <v>532</v>
      </c>
      <c r="Q227" t="s">
        <v>532</v>
      </c>
      <c r="R227" t="s">
        <v>532</v>
      </c>
      <c r="S227" t="s">
        <v>532</v>
      </c>
    </row>
    <row r="228" spans="5:19" ht="15">
      <c r="E228" s="11" t="s">
        <v>245</v>
      </c>
      <c r="I228" t="s">
        <v>532</v>
      </c>
      <c r="J228" t="s">
        <v>532</v>
      </c>
      <c r="K228" t="s">
        <v>532</v>
      </c>
      <c r="L228" t="s">
        <v>532</v>
      </c>
      <c r="M228" t="s">
        <v>532</v>
      </c>
      <c r="N228" t="s">
        <v>532</v>
      </c>
      <c r="O228" t="s">
        <v>532</v>
      </c>
      <c r="P228" t="s">
        <v>532</v>
      </c>
      <c r="Q228" t="s">
        <v>532</v>
      </c>
      <c r="R228" t="s">
        <v>532</v>
      </c>
      <c r="S228" t="s">
        <v>532</v>
      </c>
    </row>
    <row r="229" spans="5:19" ht="15">
      <c r="E229" s="11" t="s">
        <v>246</v>
      </c>
      <c r="I229" t="s">
        <v>532</v>
      </c>
      <c r="J229" t="s">
        <v>532</v>
      </c>
      <c r="K229" t="s">
        <v>532</v>
      </c>
      <c r="L229" t="s">
        <v>532</v>
      </c>
      <c r="M229" t="s">
        <v>532</v>
      </c>
      <c r="N229" t="s">
        <v>532</v>
      </c>
      <c r="O229" t="s">
        <v>532</v>
      </c>
      <c r="P229" t="s">
        <v>532</v>
      </c>
      <c r="Q229" t="s">
        <v>532</v>
      </c>
      <c r="R229" t="s">
        <v>532</v>
      </c>
      <c r="S229" t="s">
        <v>532</v>
      </c>
    </row>
    <row r="230" spans="5:19" ht="15">
      <c r="E230" s="11" t="s">
        <v>247</v>
      </c>
      <c r="I230" t="s">
        <v>532</v>
      </c>
      <c r="J230" t="s">
        <v>532</v>
      </c>
      <c r="K230" t="s">
        <v>532</v>
      </c>
      <c r="L230" t="s">
        <v>532</v>
      </c>
      <c r="M230" t="s">
        <v>532</v>
      </c>
      <c r="N230" t="s">
        <v>532</v>
      </c>
      <c r="O230" t="s">
        <v>532</v>
      </c>
      <c r="P230" t="s">
        <v>532</v>
      </c>
      <c r="Q230" t="s">
        <v>532</v>
      </c>
      <c r="R230" t="s">
        <v>532</v>
      </c>
      <c r="S230" t="s">
        <v>532</v>
      </c>
    </row>
    <row r="231" spans="5:19" ht="15">
      <c r="E231" s="11" t="s">
        <v>248</v>
      </c>
      <c r="I231" t="s">
        <v>532</v>
      </c>
      <c r="J231" t="s">
        <v>532</v>
      </c>
      <c r="K231" t="s">
        <v>532</v>
      </c>
      <c r="L231" t="s">
        <v>532</v>
      </c>
      <c r="M231" t="s">
        <v>532</v>
      </c>
      <c r="N231" t="s">
        <v>532</v>
      </c>
      <c r="O231" t="s">
        <v>532</v>
      </c>
      <c r="P231" t="s">
        <v>532</v>
      </c>
      <c r="Q231" t="s">
        <v>532</v>
      </c>
      <c r="R231" t="s">
        <v>532</v>
      </c>
      <c r="S231" t="s">
        <v>532</v>
      </c>
    </row>
    <row r="232" spans="5:19" ht="15">
      <c r="E232" s="11" t="s">
        <v>249</v>
      </c>
      <c r="I232" t="s">
        <v>532</v>
      </c>
      <c r="J232" t="s">
        <v>532</v>
      </c>
      <c r="K232" t="s">
        <v>532</v>
      </c>
      <c r="L232" t="s">
        <v>532</v>
      </c>
      <c r="M232" t="s">
        <v>532</v>
      </c>
      <c r="N232" t="s">
        <v>532</v>
      </c>
      <c r="O232" t="s">
        <v>532</v>
      </c>
      <c r="P232" t="s">
        <v>532</v>
      </c>
      <c r="Q232" t="s">
        <v>532</v>
      </c>
      <c r="R232" t="s">
        <v>532</v>
      </c>
      <c r="S232" t="s">
        <v>532</v>
      </c>
    </row>
    <row r="233" spans="5:19" ht="15">
      <c r="E233" s="11" t="s">
        <v>250</v>
      </c>
      <c r="I233" t="s">
        <v>532</v>
      </c>
      <c r="J233" t="s">
        <v>532</v>
      </c>
      <c r="K233" t="s">
        <v>532</v>
      </c>
      <c r="L233" t="s">
        <v>532</v>
      </c>
      <c r="M233" t="s">
        <v>532</v>
      </c>
      <c r="N233" t="s">
        <v>532</v>
      </c>
      <c r="O233" t="s">
        <v>532</v>
      </c>
      <c r="P233" t="s">
        <v>532</v>
      </c>
      <c r="Q233" t="s">
        <v>532</v>
      </c>
      <c r="R233" t="s">
        <v>532</v>
      </c>
      <c r="S233" t="s">
        <v>532</v>
      </c>
    </row>
    <row r="234" spans="5:19" ht="15">
      <c r="E234" s="11" t="s">
        <v>251</v>
      </c>
      <c r="I234" t="s">
        <v>532</v>
      </c>
      <c r="J234" t="s">
        <v>532</v>
      </c>
      <c r="K234" t="s">
        <v>532</v>
      </c>
      <c r="L234" t="s">
        <v>532</v>
      </c>
      <c r="M234" t="s">
        <v>532</v>
      </c>
      <c r="N234" t="s">
        <v>532</v>
      </c>
      <c r="O234" t="s">
        <v>532</v>
      </c>
      <c r="P234" t="s">
        <v>532</v>
      </c>
      <c r="Q234" t="s">
        <v>532</v>
      </c>
      <c r="R234" t="s">
        <v>532</v>
      </c>
      <c r="S234" t="s">
        <v>532</v>
      </c>
    </row>
    <row r="235" spans="5:19" ht="15">
      <c r="E235" s="11" t="s">
        <v>252</v>
      </c>
      <c r="I235" t="s">
        <v>532</v>
      </c>
      <c r="J235" t="s">
        <v>532</v>
      </c>
      <c r="K235" t="s">
        <v>532</v>
      </c>
      <c r="L235" t="s">
        <v>532</v>
      </c>
      <c r="M235" t="s">
        <v>532</v>
      </c>
      <c r="N235" t="s">
        <v>532</v>
      </c>
      <c r="O235" t="s">
        <v>532</v>
      </c>
      <c r="P235" t="s">
        <v>532</v>
      </c>
      <c r="Q235" t="s">
        <v>532</v>
      </c>
      <c r="R235" t="s">
        <v>532</v>
      </c>
      <c r="S235" t="s">
        <v>532</v>
      </c>
    </row>
    <row r="236" spans="5:19" ht="15">
      <c r="E236" s="11" t="s">
        <v>253</v>
      </c>
      <c r="I236" t="s">
        <v>532</v>
      </c>
      <c r="J236" t="s">
        <v>532</v>
      </c>
      <c r="K236" t="s">
        <v>532</v>
      </c>
      <c r="L236" t="s">
        <v>532</v>
      </c>
      <c r="M236" t="s">
        <v>532</v>
      </c>
      <c r="N236" t="s">
        <v>532</v>
      </c>
      <c r="O236" t="s">
        <v>532</v>
      </c>
      <c r="P236" t="s">
        <v>532</v>
      </c>
      <c r="Q236" t="s">
        <v>532</v>
      </c>
      <c r="R236" t="s">
        <v>532</v>
      </c>
      <c r="S236" t="s">
        <v>532</v>
      </c>
    </row>
    <row r="237" spans="5:19" ht="15">
      <c r="E237" s="11" t="s">
        <v>254</v>
      </c>
      <c r="I237" t="s">
        <v>532</v>
      </c>
      <c r="J237" t="s">
        <v>532</v>
      </c>
      <c r="K237" t="s">
        <v>532</v>
      </c>
      <c r="L237" t="s">
        <v>532</v>
      </c>
      <c r="M237" t="s">
        <v>532</v>
      </c>
      <c r="N237" t="s">
        <v>532</v>
      </c>
      <c r="O237" t="s">
        <v>532</v>
      </c>
      <c r="P237" t="s">
        <v>532</v>
      </c>
      <c r="Q237" t="s">
        <v>532</v>
      </c>
      <c r="R237" t="s">
        <v>532</v>
      </c>
      <c r="S237" t="s">
        <v>532</v>
      </c>
    </row>
    <row r="238" spans="5:19" ht="15">
      <c r="E238" s="11" t="s">
        <v>255</v>
      </c>
      <c r="I238" t="s">
        <v>532</v>
      </c>
      <c r="J238" t="s">
        <v>532</v>
      </c>
      <c r="K238" t="s">
        <v>532</v>
      </c>
      <c r="L238" t="s">
        <v>532</v>
      </c>
      <c r="M238" t="s">
        <v>532</v>
      </c>
      <c r="N238" t="s">
        <v>532</v>
      </c>
      <c r="O238" t="s">
        <v>532</v>
      </c>
      <c r="P238" t="s">
        <v>532</v>
      </c>
      <c r="Q238" t="s">
        <v>532</v>
      </c>
      <c r="R238" t="s">
        <v>532</v>
      </c>
      <c r="S238" t="s">
        <v>532</v>
      </c>
    </row>
  </sheetData>
  <mergeCells count="2">
    <mergeCell ref="A12:B12"/>
    <mergeCell ref="A1:B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53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:U2"/>
      <selection pane="bottomLeft" activeCell="F8" sqref="F8"/>
    </sheetView>
  </sheetViews>
  <sheetFormatPr defaultColWidth="9.00390625" defaultRowHeight="12.75"/>
  <cols>
    <col min="1" max="1" width="6.125" style="14" customWidth="1"/>
    <col min="2" max="2" width="16.50390625" style="14" customWidth="1"/>
    <col min="3" max="3" width="5.00390625" style="28" customWidth="1"/>
    <col min="4" max="4" width="11.00390625" style="28" bestFit="1" customWidth="1"/>
    <col min="5" max="5" width="9.00390625" style="28" bestFit="1" customWidth="1"/>
    <col min="6" max="6" width="8.375" style="28" customWidth="1"/>
    <col min="7" max="7" width="5.875" style="28" customWidth="1"/>
    <col min="8" max="8" width="4.50390625" style="28" customWidth="1"/>
    <col min="9" max="9" width="10.875" style="28" customWidth="1"/>
    <col min="10" max="22" width="4.50390625" style="28" customWidth="1"/>
    <col min="23" max="23" width="11.50390625" style="38" customWidth="1"/>
    <col min="24" max="43" width="10.50390625" style="28" customWidth="1"/>
    <col min="44" max="16384" width="12.50390625" style="14" customWidth="1"/>
  </cols>
  <sheetData>
    <row r="1" spans="1:43" ht="13.5" customHeight="1">
      <c r="A1" s="48" t="s">
        <v>256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12" t="s">
        <v>257</v>
      </c>
      <c r="Y1" s="56" t="s">
        <v>15</v>
      </c>
      <c r="Z1" s="57"/>
      <c r="AA1" s="57"/>
      <c r="AB1" s="12" t="s">
        <v>258</v>
      </c>
      <c r="AC1" s="13" t="s">
        <v>259</v>
      </c>
      <c r="AD1" s="54" t="s">
        <v>17</v>
      </c>
      <c r="AE1" s="55"/>
      <c r="AF1" s="57" t="s">
        <v>19</v>
      </c>
      <c r="AG1" s="58"/>
      <c r="AH1" s="12" t="s">
        <v>260</v>
      </c>
      <c r="AI1" s="57" t="s">
        <v>21</v>
      </c>
      <c r="AJ1" s="58"/>
      <c r="AK1" s="54" t="s">
        <v>261</v>
      </c>
      <c r="AL1" s="54"/>
      <c r="AM1" s="57" t="s">
        <v>262</v>
      </c>
      <c r="AN1" s="57"/>
      <c r="AO1" s="54" t="s">
        <v>25</v>
      </c>
      <c r="AP1" s="54"/>
      <c r="AQ1" s="55"/>
    </row>
    <row r="2" spans="1:43" s="16" customFormat="1" ht="60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15" t="s">
        <v>263</v>
      </c>
      <c r="Y2" s="15" t="s">
        <v>264</v>
      </c>
      <c r="Z2" s="15" t="s">
        <v>265</v>
      </c>
      <c r="AA2" s="15" t="s">
        <v>266</v>
      </c>
      <c r="AB2" s="15" t="s">
        <v>263</v>
      </c>
      <c r="AC2" s="15" t="s">
        <v>263</v>
      </c>
      <c r="AD2" s="15" t="s">
        <v>263</v>
      </c>
      <c r="AE2" s="15" t="s">
        <v>266</v>
      </c>
      <c r="AF2" s="15" t="s">
        <v>263</v>
      </c>
      <c r="AG2" s="15" t="s">
        <v>266</v>
      </c>
      <c r="AH2" s="15" t="s">
        <v>263</v>
      </c>
      <c r="AI2" s="15" t="s">
        <v>263</v>
      </c>
      <c r="AJ2" s="15" t="s">
        <v>266</v>
      </c>
      <c r="AK2" s="15" t="s">
        <v>267</v>
      </c>
      <c r="AL2" s="15" t="s">
        <v>268</v>
      </c>
      <c r="AM2" s="15" t="s">
        <v>267</v>
      </c>
      <c r="AN2" s="15" t="s">
        <v>268</v>
      </c>
      <c r="AO2" s="15" t="s">
        <v>264</v>
      </c>
      <c r="AP2" s="15" t="s">
        <v>265</v>
      </c>
      <c r="AQ2" s="15" t="s">
        <v>266</v>
      </c>
    </row>
    <row r="3" spans="1:43" s="28" customFormat="1" ht="41.25" customHeight="1">
      <c r="A3" s="17" t="s">
        <v>269</v>
      </c>
      <c r="B3" s="17" t="s">
        <v>270</v>
      </c>
      <c r="C3" s="17" t="s">
        <v>1</v>
      </c>
      <c r="D3" s="18" t="s">
        <v>271</v>
      </c>
      <c r="E3" s="19" t="s">
        <v>272</v>
      </c>
      <c r="F3" s="20" t="s">
        <v>273</v>
      </c>
      <c r="G3" s="20" t="s">
        <v>274</v>
      </c>
      <c r="H3" s="21" t="s">
        <v>275</v>
      </c>
      <c r="I3" s="18" t="s">
        <v>276</v>
      </c>
      <c r="J3" s="22" t="s">
        <v>2</v>
      </c>
      <c r="K3" s="22" t="s">
        <v>3</v>
      </c>
      <c r="L3" s="22" t="s">
        <v>4</v>
      </c>
      <c r="M3" s="22" t="s">
        <v>5</v>
      </c>
      <c r="N3" s="23" t="s">
        <v>6</v>
      </c>
      <c r="O3" s="23" t="s">
        <v>7</v>
      </c>
      <c r="P3" s="23" t="s">
        <v>8</v>
      </c>
      <c r="Q3" s="23" t="s">
        <v>9</v>
      </c>
      <c r="R3" s="23" t="s">
        <v>10</v>
      </c>
      <c r="S3" s="23" t="s">
        <v>11</v>
      </c>
      <c r="T3" s="23" t="s">
        <v>12</v>
      </c>
      <c r="U3" s="3" t="s">
        <v>533</v>
      </c>
      <c r="V3" s="43" t="s">
        <v>534</v>
      </c>
      <c r="W3" s="18" t="s">
        <v>277</v>
      </c>
      <c r="X3" s="24">
        <v>102</v>
      </c>
      <c r="Y3" s="25">
        <v>104</v>
      </c>
      <c r="Z3" s="25">
        <v>104</v>
      </c>
      <c r="AA3" s="25">
        <v>204</v>
      </c>
      <c r="AB3" s="24">
        <v>107</v>
      </c>
      <c r="AC3" s="24">
        <v>108</v>
      </c>
      <c r="AD3" s="24">
        <v>110</v>
      </c>
      <c r="AE3" s="24">
        <v>210</v>
      </c>
      <c r="AF3" s="24">
        <v>111</v>
      </c>
      <c r="AG3" s="24">
        <v>211</v>
      </c>
      <c r="AH3" s="24">
        <v>113</v>
      </c>
      <c r="AI3" s="24">
        <v>117</v>
      </c>
      <c r="AJ3" s="24">
        <v>217</v>
      </c>
      <c r="AK3" s="25">
        <v>115</v>
      </c>
      <c r="AL3" s="25">
        <v>115</v>
      </c>
      <c r="AM3" s="25">
        <v>126</v>
      </c>
      <c r="AN3" s="25">
        <v>126</v>
      </c>
      <c r="AO3" s="25">
        <v>124</v>
      </c>
      <c r="AP3" s="26">
        <v>124</v>
      </c>
      <c r="AQ3" s="27">
        <v>224</v>
      </c>
    </row>
    <row r="4" spans="1:43" ht="13.5">
      <c r="A4" s="59">
        <v>1</v>
      </c>
      <c r="B4" s="30" t="s">
        <v>278</v>
      </c>
      <c r="C4" s="31" t="s">
        <v>153</v>
      </c>
      <c r="D4" s="31" t="s">
        <v>279</v>
      </c>
      <c r="E4" s="32">
        <f>Z4-Y4+AP4-AO4</f>
        <v>0</v>
      </c>
      <c r="F4" s="33">
        <f>(9-COUNT(X4,Y4,AB4,AC4,AD4,AF4,AH4,AI4,AK4))*коэффициенты!$B$2</f>
        <v>0</v>
      </c>
      <c r="G4" s="34">
        <f>((SIGN(AA4)*-1)+1)*коэффициенты!$B$3+((SIGN(AG4)*-1)+1)*коэффициенты!$B$4+((SIGN(AJ4)*-1)+1)*коэффициенты!$B$5+((SIGN(AL4)*-1)+1)*коэффициенты!$B$6</f>
        <v>0</v>
      </c>
      <c r="H4" s="34">
        <f>SIGN(AE4)*коэффициенты!$B$4</f>
        <v>30</v>
      </c>
      <c r="I4" s="35">
        <f>IF(AA4&gt;0,(AA4-Z4)*коэффициенты!$B$13)+IF(AL4&gt;0,(AL4-AK4)*коэффициенты!$B$14)+IF(AN4&gt;0,(AN4-AM4)*коэффициенты!$B$15)+IF(AJ4&gt;0,(AJ4-AI4)*коэффициенты!$B$16)</f>
        <v>0.07443287037037027</v>
      </c>
      <c r="J4" s="34">
        <f>VLOOKUP(C4,коэффициенты!$E$2:$R$300,5,FALSE)</f>
        <v>0</v>
      </c>
      <c r="K4" s="34">
        <f>VLOOKUP(C4,коэффициенты!$E$2:$R$300,6,FALSE)</f>
        <v>0</v>
      </c>
      <c r="L4" s="34">
        <f>VLOOKUP(C4,коэффициенты!$E$2:$R$300,7,FALSE)</f>
        <v>0</v>
      </c>
      <c r="M4" s="34">
        <f>VLOOKUP(C4,коэффициенты!$E$2:$R$300,8,FALSE)</f>
        <v>0</v>
      </c>
      <c r="N4" s="34">
        <f>VLOOKUP(C4,коэффициенты!$E$2:$R$300,9,FALSE)</f>
        <v>30</v>
      </c>
      <c r="O4" s="34">
        <f>VLOOKUP(C4,коэффициенты!$E$2:$R$300,10,FALSE)</f>
        <v>60</v>
      </c>
      <c r="P4" s="34">
        <f>VLOOKUP(C4,коэффициенты!$E$2:$R$300,11,FALSE)</f>
        <v>75</v>
      </c>
      <c r="Q4" s="34">
        <f>VLOOKUP(C4,коэффициенты!$E$2:$R$300,12,FALSE)</f>
        <v>30</v>
      </c>
      <c r="R4" s="34">
        <f>VLOOKUP(C4,коэффициенты!$E$2:$R$300,13,FALSE)</f>
        <v>30</v>
      </c>
      <c r="S4" s="34">
        <f>VLOOKUP(C4,коэффициенты!$E$2:$R$300,14,FALSE)</f>
        <v>30</v>
      </c>
      <c r="T4" s="34">
        <f>VLOOKUP(C4,коэффициенты!$E$2:$S$300,15,FALSE)</f>
        <v>60</v>
      </c>
      <c r="U4" s="34">
        <f>VLOOKUP(C4,коэффициенты!$E$2:$U$300,16,FALSE)</f>
        <v>90</v>
      </c>
      <c r="V4" s="34">
        <f>VLOOKUP(C4,коэффициенты!$E$2:$U$300,17,FALSE)</f>
        <v>0</v>
      </c>
      <c r="W4" s="36">
        <f>D4-E4+TIME(0,F4+G4,0)-TIME(0,H4,0)+I4+TIME(0,SUM(J4:M4),0)-TIME(0,SUM(N4:V4),0)</f>
        <v>0.029305555555555474</v>
      </c>
      <c r="X4" s="32">
        <v>0.011956018518518517</v>
      </c>
      <c r="Y4" s="32">
        <v>0.06506944444444444</v>
      </c>
      <c r="Z4" s="37">
        <v>0.06506944444444444</v>
      </c>
      <c r="AA4" s="32">
        <v>0.06618055555555556</v>
      </c>
      <c r="AB4" s="32">
        <v>0.08659722222222221</v>
      </c>
      <c r="AC4" s="32">
        <v>0.10291666666666666</v>
      </c>
      <c r="AD4" s="32">
        <v>0.13609953703703703</v>
      </c>
      <c r="AE4" s="32">
        <v>0.13828703703703704</v>
      </c>
      <c r="AF4" s="32">
        <v>0.1607638888888889</v>
      </c>
      <c r="AG4" s="32">
        <v>0.16230324074074073</v>
      </c>
      <c r="AH4" s="32">
        <v>0.16716435185185186</v>
      </c>
      <c r="AI4" s="32">
        <v>0.15106481481481482</v>
      </c>
      <c r="AJ4" s="32">
        <v>0.15207175925925925</v>
      </c>
      <c r="AK4" s="32">
        <v>0.19556712962962963</v>
      </c>
      <c r="AL4" s="32">
        <v>0.2094097222222222</v>
      </c>
      <c r="AM4" s="37"/>
      <c r="AN4" s="37"/>
      <c r="AO4" s="37"/>
      <c r="AP4" s="37"/>
      <c r="AQ4" s="37"/>
    </row>
    <row r="5" spans="1:43" s="28" customFormat="1" ht="13.5">
      <c r="A5" s="59">
        <v>2</v>
      </c>
      <c r="B5" s="30" t="s">
        <v>284</v>
      </c>
      <c r="C5" s="31" t="s">
        <v>187</v>
      </c>
      <c r="D5" s="31" t="s">
        <v>285</v>
      </c>
      <c r="E5" s="32">
        <f>Z5-Y5+AP5-AO5</f>
        <v>0</v>
      </c>
      <c r="F5" s="33">
        <f>(9-COUNT(X5,Y5,AB5,AC5,AD5,AF5,AH5,AI5,AK5))*коэффициенты!$B$2</f>
        <v>0</v>
      </c>
      <c r="G5" s="34">
        <f>((SIGN(AA5)*-1)+1)*коэффициенты!$B$3+((SIGN(AG5)*-1)+1)*коэффициенты!$B$4+((SIGN(AJ5)*-1)+1)*коэффициенты!$B$5+((SIGN(AL5)*-1)+1)*коэффициенты!$B$6</f>
        <v>0</v>
      </c>
      <c r="H5" s="34">
        <f>SIGN(AE5)*коэффициенты!$B$4</f>
        <v>30</v>
      </c>
      <c r="I5" s="35">
        <f>IF(AA5&gt;0,(AA5-Z5)*коэффициенты!$B$13)+IF(AL5&gt;0,(AL5-AK5)*коэффициенты!$B$14)+IF(AN5&gt;0,(AN5-AM5)*коэффициенты!$B$15)+IF(AJ5&gt;0,(AJ5-AI5)*коэффициенты!$B$16)</f>
        <v>0.10895833333333348</v>
      </c>
      <c r="J5" s="34">
        <f>VLOOKUP(C5,коэффициенты!$E$2:$R$300,5,FALSE)</f>
        <v>0</v>
      </c>
      <c r="K5" s="34">
        <f>VLOOKUP(C5,коэффициенты!$E$2:$R$300,6,FALSE)</f>
        <v>0</v>
      </c>
      <c r="L5" s="34">
        <f>VLOOKUP(C5,коэффициенты!$E$2:$R$300,7,FALSE)</f>
        <v>0</v>
      </c>
      <c r="M5" s="34">
        <f>VLOOKUP(C5,коэффициенты!$E$2:$R$300,8,FALSE)</f>
        <v>0</v>
      </c>
      <c r="N5" s="34">
        <f>VLOOKUP(C5,коэффициенты!$E$2:$R$300,9,FALSE)</f>
        <v>30</v>
      </c>
      <c r="O5" s="34">
        <f>VLOOKUP(C5,коэффициенты!$E$2:$R$300,10,FALSE)</f>
        <v>60</v>
      </c>
      <c r="P5" s="34">
        <f>VLOOKUP(C5,коэффициенты!$E$2:$R$300,11,FALSE)</f>
        <v>75</v>
      </c>
      <c r="Q5" s="34">
        <f>VLOOKUP(C5,коэффициенты!$E$2:$R$300,12,FALSE)</f>
        <v>30</v>
      </c>
      <c r="R5" s="34">
        <f>VLOOKUP(C5,коэффициенты!$E$2:$R$300,13,FALSE)</f>
        <v>30</v>
      </c>
      <c r="S5" s="34">
        <f>VLOOKUP(C5,коэффициенты!$E$2:$R$300,14,FALSE)</f>
        <v>30</v>
      </c>
      <c r="T5" s="34">
        <f>VLOOKUP(C5,коэффициенты!$E$2:$S$300,15,FALSE)</f>
        <v>60</v>
      </c>
      <c r="U5" s="34">
        <f>VLOOKUP(C5,коэффициенты!$E$2:$U$300,16,FALSE)</f>
        <v>130</v>
      </c>
      <c r="V5" s="34">
        <f>VLOOKUP(C5,коэффициенты!$E$2:$U$300,17,FALSE)</f>
        <v>0</v>
      </c>
      <c r="W5" s="36">
        <f>D5-E5+TIME(0,F5+G5,0)-TIME(0,H5,0)+I5+TIME(0,SUM(J5:M5),0)-TIME(0,SUM(N5:V5),0)</f>
        <v>0.05415509259259277</v>
      </c>
      <c r="X5" s="32">
        <v>0.00980324074074074</v>
      </c>
      <c r="Y5" s="32">
        <v>0.05420138888888889</v>
      </c>
      <c r="Z5" s="37">
        <v>0.05420138888888889</v>
      </c>
      <c r="AA5" s="32">
        <v>0.05513888888888888</v>
      </c>
      <c r="AB5" s="32">
        <v>0.07597222222222222</v>
      </c>
      <c r="AC5" s="32">
        <v>0.09261574074074075</v>
      </c>
      <c r="AD5" s="32">
        <v>0.12165509259259259</v>
      </c>
      <c r="AE5" s="32">
        <v>0.12274305555555555</v>
      </c>
      <c r="AF5" s="32">
        <v>0.13087962962962962</v>
      </c>
      <c r="AG5" s="32">
        <v>0.13268518518518518</v>
      </c>
      <c r="AH5" s="32">
        <v>0.15282407407407408</v>
      </c>
      <c r="AI5" s="32">
        <v>0.1438773148148148</v>
      </c>
      <c r="AJ5" s="32">
        <v>0.1452314814814815</v>
      </c>
      <c r="AK5" s="32">
        <v>0.17424768518518519</v>
      </c>
      <c r="AL5" s="32">
        <v>0.19633101851851853</v>
      </c>
      <c r="AM5" s="37"/>
      <c r="AN5" s="37"/>
      <c r="AO5" s="37"/>
      <c r="AP5" s="37"/>
      <c r="AQ5" s="37"/>
    </row>
    <row r="6" spans="1:43" ht="13.5">
      <c r="A6" s="59">
        <v>3</v>
      </c>
      <c r="B6" s="30" t="s">
        <v>282</v>
      </c>
      <c r="C6" s="31" t="s">
        <v>184</v>
      </c>
      <c r="D6" s="31" t="s">
        <v>283</v>
      </c>
      <c r="E6" s="32">
        <f>Z6-Y6+AP6-AO6</f>
        <v>0</v>
      </c>
      <c r="F6" s="33">
        <f>(9-COUNT(X6,Y6,AB6,AC6,AD6,AF6,AH6,AI6,AK6))*коэффициенты!$B$2</f>
        <v>0</v>
      </c>
      <c r="G6" s="34">
        <f>((SIGN(AA6)*-1)+1)*коэффициенты!$B$3+((SIGN(AG6)*-1)+1)*коэффициенты!$B$4+((SIGN(AJ6)*-1)+1)*коэффициенты!$B$5+((SIGN(AL6)*-1)+1)*коэффициенты!$B$6</f>
        <v>0</v>
      </c>
      <c r="H6" s="34">
        <f>SIGN(AE6)*коэффициенты!$B$4</f>
        <v>30</v>
      </c>
      <c r="I6" s="35">
        <f>IF(AA6&gt;0,(AA6-Z6)*коэффициенты!$B$13)+IF(AL6&gt;0,(AL6-AK6)*коэффициенты!$B$14)+IF(AN6&gt;0,(AN6-AM6)*коэффициенты!$B$15)+IF(AJ6&gt;0,(AJ6-AI6)*коэффициенты!$B$16)</f>
        <v>0.1162500000000002</v>
      </c>
      <c r="J6" s="34">
        <f>VLOOKUP(C6,коэффициенты!$E$2:$R$300,5,FALSE)</f>
        <v>0</v>
      </c>
      <c r="K6" s="34">
        <f>VLOOKUP(C6,коэффициенты!$E$2:$R$300,6,FALSE)</f>
        <v>0</v>
      </c>
      <c r="L6" s="34">
        <f>VLOOKUP(C6,коэффициенты!$E$2:$R$300,7,FALSE)</f>
        <v>0</v>
      </c>
      <c r="M6" s="34">
        <f>VLOOKUP(C6,коэффициенты!$E$2:$R$300,8,FALSE)</f>
        <v>0</v>
      </c>
      <c r="N6" s="34">
        <f>VLOOKUP(C6,коэффициенты!$E$2:$R$300,9,FALSE)</f>
        <v>30</v>
      </c>
      <c r="O6" s="34">
        <f>VLOOKUP(C6,коэффициенты!$E$2:$R$300,10,FALSE)</f>
        <v>60</v>
      </c>
      <c r="P6" s="34">
        <f>VLOOKUP(C6,коэффициенты!$E$2:$R$300,11,FALSE)</f>
        <v>60</v>
      </c>
      <c r="Q6" s="34">
        <f>VLOOKUP(C6,коэффициенты!$E$2:$R$300,12,FALSE)</f>
        <v>30</v>
      </c>
      <c r="R6" s="34">
        <f>VLOOKUP(C6,коэффициенты!$E$2:$R$300,13,FALSE)</f>
        <v>30</v>
      </c>
      <c r="S6" s="34">
        <f>VLOOKUP(C6,коэффициенты!$E$2:$R$300,14,FALSE)</f>
        <v>30</v>
      </c>
      <c r="T6" s="34">
        <f>VLOOKUP(C6,коэффициенты!$E$2:$S$300,15,FALSE)</f>
        <v>60</v>
      </c>
      <c r="U6" s="34">
        <f>VLOOKUP(C6,коэффициенты!$E$2:$U$300,16,FALSE)</f>
        <v>120</v>
      </c>
      <c r="V6" s="34">
        <f>VLOOKUP(C6,коэффициенты!$E$2:$U$300,17,FALSE)</f>
        <v>0</v>
      </c>
      <c r="W6" s="36">
        <f>D6-E6+TIME(0,F6+G6,0)-TIME(0,H6,0)+I6+TIME(0,SUM(J6:M6),0)-TIME(0,SUM(N6:V6),0)</f>
        <v>0.060231481481481663</v>
      </c>
      <c r="X6" s="32">
        <v>0.012465277777777777</v>
      </c>
      <c r="Y6" s="41">
        <v>0.07855324074074074</v>
      </c>
      <c r="Z6" s="41">
        <v>0.07855324074074074</v>
      </c>
      <c r="AA6" s="32">
        <v>0.07994212962962964</v>
      </c>
      <c r="AB6" s="32">
        <v>0.10084490740740741</v>
      </c>
      <c r="AC6" s="32">
        <v>0.11723379629629631</v>
      </c>
      <c r="AD6" s="32">
        <v>0.13189814814814815</v>
      </c>
      <c r="AE6" s="37">
        <v>0.13194444444444445</v>
      </c>
      <c r="AF6" s="32">
        <v>0.1389236111111111</v>
      </c>
      <c r="AG6" s="32">
        <v>0.14135416666666667</v>
      </c>
      <c r="AH6" s="32">
        <v>0.16626157407407408</v>
      </c>
      <c r="AI6" s="32">
        <v>0.15608796296296296</v>
      </c>
      <c r="AJ6" s="32">
        <v>0.15969907407407408</v>
      </c>
      <c r="AK6" s="32">
        <v>0.1878125</v>
      </c>
      <c r="AL6" s="32">
        <v>0.205625</v>
      </c>
      <c r="AM6" s="37"/>
      <c r="AN6" s="37"/>
      <c r="AO6" s="37"/>
      <c r="AP6" s="37"/>
      <c r="AQ6" s="37"/>
    </row>
    <row r="7" spans="1:43" ht="13.5">
      <c r="A7" s="29">
        <v>4</v>
      </c>
      <c r="B7" s="30" t="s">
        <v>280</v>
      </c>
      <c r="C7" s="31" t="s">
        <v>192</v>
      </c>
      <c r="D7" s="31" t="s">
        <v>281</v>
      </c>
      <c r="E7" s="32">
        <f>Z7-Y7+AP7-AO7</f>
        <v>0</v>
      </c>
      <c r="F7" s="33">
        <f>(9-COUNT(X7,Y7,AB7,AC7,AD7,AF7,AH7,AI7,AK7))*коэффициенты!$B$2</f>
        <v>0</v>
      </c>
      <c r="G7" s="34">
        <f>((SIGN(AA7)*-1)+1)*коэффициенты!$B$3+((SIGN(AG7)*-1)+1)*коэффициенты!$B$4+((SIGN(AJ7)*-1)+1)*коэффициенты!$B$5+((SIGN(AL7)*-1)+1)*коэффициенты!$B$6</f>
        <v>0</v>
      </c>
      <c r="H7" s="34">
        <f>SIGN(AE7)*коэффициенты!$B$4</f>
        <v>30</v>
      </c>
      <c r="I7" s="35">
        <f>IF(AA7&gt;0,(AA7-Z7)*коэффициенты!$B$13)+IF(AL7&gt;0,(AL7-AK7)*коэффициенты!$B$14)+IF(AN7&gt;0,(AN7-AM7)*коэффициенты!$B$15)+IF(AJ7&gt;0,(AJ7-AI7)*коэффициенты!$B$16)</f>
        <v>0.1235416666666665</v>
      </c>
      <c r="J7" s="34">
        <f>VLOOKUP(C7,коэффициенты!$E$2:$R$300,5,FALSE)</f>
        <v>15</v>
      </c>
      <c r="K7" s="34">
        <f>VLOOKUP(C7,коэффициенты!$E$2:$R$300,6,FALSE)</f>
        <v>0</v>
      </c>
      <c r="L7" s="34">
        <f>VLOOKUP(C7,коэффициенты!$E$2:$R$300,7,FALSE)</f>
        <v>0</v>
      </c>
      <c r="M7" s="34">
        <f>VLOOKUP(C7,коэффициенты!$E$2:$R$300,8,FALSE)</f>
        <v>0</v>
      </c>
      <c r="N7" s="34">
        <f>VLOOKUP(C7,коэффициенты!$E$2:$R$300,9,FALSE)</f>
        <v>30</v>
      </c>
      <c r="O7" s="34">
        <f>VLOOKUP(C7,коэффициенты!$E$2:$R$300,10,FALSE)</f>
        <v>60</v>
      </c>
      <c r="P7" s="34">
        <f>VLOOKUP(C7,коэффициенты!$E$2:$R$300,11,FALSE)</f>
        <v>75</v>
      </c>
      <c r="Q7" s="34">
        <f>VLOOKUP(C7,коэффициенты!$E$2:$R$300,12,FALSE)</f>
        <v>30</v>
      </c>
      <c r="R7" s="34">
        <f>VLOOKUP(C7,коэффициенты!$E$2:$R$300,13,FALSE)</f>
        <v>30</v>
      </c>
      <c r="S7" s="34">
        <f>VLOOKUP(C7,коэффициенты!$E$2:$R$300,14,FALSE)</f>
        <v>30</v>
      </c>
      <c r="T7" s="34">
        <f>VLOOKUP(C7,коэффициенты!$E$2:$S$300,15,FALSE)</f>
        <v>60</v>
      </c>
      <c r="U7" s="34">
        <f>VLOOKUP(C7,коэффициенты!$E$2:$U$300,16,FALSE)</f>
        <v>100</v>
      </c>
      <c r="V7" s="34">
        <f>VLOOKUP(C7,коэффициенты!$E$2:$U$300,17,FALSE)</f>
        <v>10</v>
      </c>
      <c r="W7" s="36">
        <f>D7-E7+TIME(0,F7+G7,0)-TIME(0,H7,0)+I7+TIME(0,SUM(J7:M7),0)-TIME(0,SUM(N7:V7),0)</f>
        <v>0.06159722222222208</v>
      </c>
      <c r="X7" s="32">
        <v>0.012291666666666666</v>
      </c>
      <c r="Y7" s="32">
        <v>0.06018518518518518</v>
      </c>
      <c r="Z7" s="37">
        <v>0.06018518518518518</v>
      </c>
      <c r="AA7" s="32">
        <v>0.06112268518518518</v>
      </c>
      <c r="AB7" s="32">
        <v>0.07564814814814814</v>
      </c>
      <c r="AC7" s="32">
        <v>0.0958449074074074</v>
      </c>
      <c r="AD7" s="32">
        <v>0.10982638888888889</v>
      </c>
      <c r="AE7" s="32">
        <v>0.11186342592592592</v>
      </c>
      <c r="AF7" s="32">
        <v>0.1196064814814815</v>
      </c>
      <c r="AG7" s="32">
        <v>0.12130787037037037</v>
      </c>
      <c r="AH7" s="32">
        <v>0.15069444444444444</v>
      </c>
      <c r="AI7" s="32">
        <v>0.1413888888888889</v>
      </c>
      <c r="AJ7" s="32">
        <v>0.1434837962962963</v>
      </c>
      <c r="AK7" s="32">
        <v>0.17141203703703703</v>
      </c>
      <c r="AL7" s="32">
        <v>0.19547453703703702</v>
      </c>
      <c r="AM7" s="37"/>
      <c r="AN7" s="37"/>
      <c r="AO7" s="37"/>
      <c r="AP7" s="37"/>
      <c r="AQ7" s="37"/>
    </row>
    <row r="8" spans="1:43" ht="13.5">
      <c r="A8" s="29">
        <v>5</v>
      </c>
      <c r="B8" s="30" t="s">
        <v>286</v>
      </c>
      <c r="C8" s="31" t="s">
        <v>139</v>
      </c>
      <c r="D8" s="31" t="s">
        <v>287</v>
      </c>
      <c r="E8" s="32">
        <f>Z8-Y8+AP8-AO8</f>
        <v>0.0025000000000000022</v>
      </c>
      <c r="F8" s="33">
        <f>(9-COUNT(X8,Y8,AB8,AC8,AD8,AF8,AH8,AI8,AK8))*коэффициенты!$B$2</f>
        <v>0</v>
      </c>
      <c r="G8" s="34">
        <f>((SIGN(AA8)*-1)+1)*коэффициенты!$B$3+((SIGN(AG8)*-1)+1)*коэффициенты!$B$4+((SIGN(AJ8)*-1)+1)*коэффициенты!$B$5+((SIGN(AL8)*-1)+1)*коэффициенты!$B$6</f>
        <v>0</v>
      </c>
      <c r="H8" s="34">
        <f>SIGN(AE8)*коэффициенты!$B$4</f>
        <v>30</v>
      </c>
      <c r="I8" s="35">
        <f>IF(AA8&gt;0,(AA8-Z8)*коэффициенты!$B$13)+IF(AL8&gt;0,(AL8-AK8)*коэффициенты!$B$14)+IF(AN8&gt;0,(AN8-AM8)*коэффициенты!$B$15)+IF(AJ8&gt;0,(AJ8-AI8)*коэффициенты!$B$16)</f>
        <v>0.10916666666666684</v>
      </c>
      <c r="J8" s="34">
        <f>VLOOKUP(C8,коэффициенты!$E$2:$R$300,5,FALSE)</f>
        <v>0</v>
      </c>
      <c r="K8" s="34">
        <f>VLOOKUP(C8,коэффициенты!$E$2:$R$300,6,FALSE)</f>
        <v>0</v>
      </c>
      <c r="L8" s="34">
        <f>VLOOKUP(C8,коэффициенты!$E$2:$R$300,7,FALSE)</f>
        <v>0</v>
      </c>
      <c r="M8" s="34">
        <f>VLOOKUP(C8,коэффициенты!$E$2:$R$300,8,FALSE)</f>
        <v>0</v>
      </c>
      <c r="N8" s="34">
        <f>VLOOKUP(C8,коэффициенты!$E$2:$R$300,9,FALSE)</f>
        <v>30</v>
      </c>
      <c r="O8" s="34">
        <f>VLOOKUP(C8,коэффициенты!$E$2:$R$300,10,FALSE)</f>
        <v>60</v>
      </c>
      <c r="P8" s="34">
        <f>VLOOKUP(C8,коэффициенты!$E$2:$R$300,11,FALSE)</f>
        <v>75</v>
      </c>
      <c r="Q8" s="34">
        <f>VLOOKUP(C8,коэффициенты!$E$2:$R$300,12,FALSE)</f>
        <v>30</v>
      </c>
      <c r="R8" s="34">
        <f>VLOOKUP(C8,коэффициенты!$E$2:$R$300,13,FALSE)</f>
        <v>30</v>
      </c>
      <c r="S8" s="34">
        <f>VLOOKUP(C8,коэффициенты!$E$2:$R$300,14,FALSE)</f>
        <v>30</v>
      </c>
      <c r="T8" s="34">
        <f>VLOOKUP(C8,коэффициенты!$E$2:$S$300,15,FALSE)</f>
        <v>60</v>
      </c>
      <c r="U8" s="34">
        <f>VLOOKUP(C8,коэффициенты!$E$2:$U$300,16,FALSE)</f>
        <v>70</v>
      </c>
      <c r="V8" s="34">
        <f>VLOOKUP(C8,коэффициенты!$E$2:$U$300,17,FALSE)</f>
        <v>0</v>
      </c>
      <c r="W8" s="36">
        <f>D8-E8+TIME(0,F8+G8,0)-TIME(0,H8,0)+I8+TIME(0,SUM(J8:M8),0)-TIME(0,SUM(N8:V8),0)</f>
        <v>0.11407407407407427</v>
      </c>
      <c r="X8" s="32">
        <v>0.01017361111111111</v>
      </c>
      <c r="Y8" s="32">
        <v>0.0639699074074074</v>
      </c>
      <c r="Z8" s="32">
        <v>0.06646990740740741</v>
      </c>
      <c r="AA8" s="32">
        <v>0.06726851851851852</v>
      </c>
      <c r="AB8" s="32">
        <v>0.0977199074074074</v>
      </c>
      <c r="AC8" s="32">
        <v>0.11723379629629631</v>
      </c>
      <c r="AD8" s="32">
        <v>0.13854166666666667</v>
      </c>
      <c r="AE8" s="32">
        <v>0.13945601851851852</v>
      </c>
      <c r="AF8" s="32">
        <v>0.14971064814814813</v>
      </c>
      <c r="AG8" s="32">
        <v>0.1515162037037037</v>
      </c>
      <c r="AH8" s="32">
        <v>0.18003472222222225</v>
      </c>
      <c r="AI8" s="32">
        <v>0.17224537037037035</v>
      </c>
      <c r="AJ8" s="32">
        <v>0.17399305555555555</v>
      </c>
      <c r="AK8" s="32">
        <v>0.20996527777777776</v>
      </c>
      <c r="AL8" s="32">
        <v>0.23152777777777778</v>
      </c>
      <c r="AM8" s="37"/>
      <c r="AN8" s="37"/>
      <c r="AO8" s="37"/>
      <c r="AP8" s="37"/>
      <c r="AQ8" s="37"/>
    </row>
    <row r="9" spans="1:43" ht="13.5">
      <c r="A9" s="29">
        <v>6</v>
      </c>
      <c r="B9" s="30" t="s">
        <v>292</v>
      </c>
      <c r="C9" s="31" t="s">
        <v>188</v>
      </c>
      <c r="D9" s="31" t="s">
        <v>293</v>
      </c>
      <c r="E9" s="32">
        <f>Z9-Y9+AP9-AO9</f>
        <v>0</v>
      </c>
      <c r="F9" s="33">
        <f>(9-COUNT(X9,Y9,AB9,AC9,AD9,AF9,AH9,AI9,AK9))*коэффициенты!$B$2</f>
        <v>0</v>
      </c>
      <c r="G9" s="34">
        <f>((SIGN(AA9)*-1)+1)*коэффициенты!$B$3+((SIGN(AG9)*-1)+1)*коэффициенты!$B$4+((SIGN(AJ9)*-1)+1)*коэффициенты!$B$5+((SIGN(AL9)*-1)+1)*коэффициенты!$B$6</f>
        <v>0</v>
      </c>
      <c r="H9" s="34">
        <f>SIGN(AE9)*коэффициенты!$B$4</f>
        <v>30</v>
      </c>
      <c r="I9" s="35">
        <f>IF(AA9&gt;0,(AA9-Z9)*коэффициенты!$B$13)+IF(AL9&gt;0,(AL9-AK9)*коэффициенты!$B$14)+IF(AN9&gt;0,(AN9-AM9)*коэффициенты!$B$15)+IF(AJ9&gt;0,(AJ9-AI9)*коэффициенты!$B$16)</f>
        <v>0.12061342592592572</v>
      </c>
      <c r="J9" s="34">
        <f>VLOOKUP(C9,коэффициенты!$E$2:$R$300,5,FALSE)</f>
        <v>0</v>
      </c>
      <c r="K9" s="34">
        <f>VLOOKUP(C9,коэффициенты!$E$2:$R$300,6,FALSE)</f>
        <v>0</v>
      </c>
      <c r="L9" s="34">
        <f>VLOOKUP(C9,коэффициенты!$E$2:$R$300,7,FALSE)</f>
        <v>0</v>
      </c>
      <c r="M9" s="34">
        <f>VLOOKUP(C9,коэффициенты!$E$2:$R$300,8,FALSE)</f>
        <v>0</v>
      </c>
      <c r="N9" s="34">
        <f>VLOOKUP(C9,коэффициенты!$E$2:$R$300,9,FALSE)</f>
        <v>30</v>
      </c>
      <c r="O9" s="34">
        <f>VLOOKUP(C9,коэффициенты!$E$2:$R$300,10,FALSE)</f>
        <v>60</v>
      </c>
      <c r="P9" s="34">
        <f>VLOOKUP(C9,коэффициенты!$E$2:$R$300,11,FALSE)</f>
        <v>75</v>
      </c>
      <c r="Q9" s="34">
        <f>VLOOKUP(C9,коэффициенты!$E$2:$R$300,12,FALSE)</f>
        <v>30</v>
      </c>
      <c r="R9" s="34">
        <f>VLOOKUP(C9,коэффициенты!$E$2:$R$300,13,FALSE)</f>
        <v>30</v>
      </c>
      <c r="S9" s="34">
        <f>VLOOKUP(C9,коэффициенты!$E$2:$R$300,14,FALSE)</f>
        <v>30</v>
      </c>
      <c r="T9" s="34">
        <f>VLOOKUP(C9,коэффициенты!$E$2:$S$300,15,FALSE)</f>
        <v>60</v>
      </c>
      <c r="U9" s="34">
        <f>VLOOKUP(C9,коэффициенты!$E$2:$U$300,16,FALSE)</f>
        <v>120</v>
      </c>
      <c r="V9" s="34">
        <f>VLOOKUP(C9,коэффициенты!$E$2:$U$300,17,FALSE)</f>
        <v>0</v>
      </c>
      <c r="W9" s="36">
        <f>D9-E9+TIME(0,F9+G9,0)-TIME(0,H9,0)+I9+TIME(0,SUM(J9:M9),0)-TIME(0,SUM(N9:V9),0)</f>
        <v>0.12334490740740722</v>
      </c>
      <c r="X9" s="32">
        <v>0.010277777777777778</v>
      </c>
      <c r="Y9" s="32">
        <v>0.07271990740740741</v>
      </c>
      <c r="Z9" s="37">
        <v>0.07271990740740741</v>
      </c>
      <c r="AA9" s="32">
        <v>0.07341435185185186</v>
      </c>
      <c r="AB9" s="32">
        <v>0.09667824074074073</v>
      </c>
      <c r="AC9" s="32">
        <v>0.1517361111111111</v>
      </c>
      <c r="AD9" s="32">
        <v>0.17449074074074075</v>
      </c>
      <c r="AE9" s="32">
        <v>0.1734837962962963</v>
      </c>
      <c r="AF9" s="32">
        <v>0.20207175925925927</v>
      </c>
      <c r="AG9" s="32">
        <v>0.20480324074074074</v>
      </c>
      <c r="AH9" s="32">
        <v>0.20957175925925928</v>
      </c>
      <c r="AI9" s="32">
        <v>0.18806712962962965</v>
      </c>
      <c r="AJ9" s="32">
        <v>0.1892824074074074</v>
      </c>
      <c r="AK9" s="32">
        <v>0.23346064814814815</v>
      </c>
      <c r="AL9" s="32">
        <v>0.25931712962962966</v>
      </c>
      <c r="AM9" s="37"/>
      <c r="AN9" s="37"/>
      <c r="AO9" s="37"/>
      <c r="AP9" s="37"/>
      <c r="AQ9" s="37"/>
    </row>
    <row r="10" spans="1:43" ht="13.5">
      <c r="A10" s="29">
        <v>7</v>
      </c>
      <c r="B10" s="30" t="s">
        <v>304</v>
      </c>
      <c r="C10" s="31" t="s">
        <v>122</v>
      </c>
      <c r="D10" s="31" t="s">
        <v>305</v>
      </c>
      <c r="E10" s="32">
        <f>Z10-Y10+AP10-AO10</f>
        <v>0.00401620370370373</v>
      </c>
      <c r="F10" s="33">
        <f>(9-COUNT(X10,Y10,AB10,AC10,AD10,AF10,AH10,AI10,AK10))*коэффициенты!$B$2</f>
        <v>0</v>
      </c>
      <c r="G10" s="34">
        <f>((SIGN(AA10)*-1)+1)*коэффициенты!$B$3+((SIGN(AG10)*-1)+1)*коэффициенты!$B$4+((SIGN(AJ10)*-1)+1)*коэффициенты!$B$5+((SIGN(AL10)*-1)+1)*коэффициенты!$B$6</f>
        <v>0</v>
      </c>
      <c r="H10" s="34">
        <f>SIGN(AE10)*коэффициенты!$B$4</f>
        <v>30</v>
      </c>
      <c r="I10" s="35">
        <f>IF(AA10&gt;0,(AA10-Z10)*коэффициенты!$B$13)+IF(AL10&gt;0,(AL10-AK10)*коэффициенты!$B$14)+IF(AN10&gt;0,(AN10-AM10)*коэффициенты!$B$15)+IF(AJ10&gt;0,(AJ10-AI10)*коэффициенты!$B$16)</f>
        <v>0.13759259259259252</v>
      </c>
      <c r="J10" s="34">
        <f>VLOOKUP(C10,коэффициенты!$E$2:$R$300,5,FALSE)</f>
        <v>0</v>
      </c>
      <c r="K10" s="34">
        <f>VLOOKUP(C10,коэффициенты!$E$2:$R$300,6,FALSE)</f>
        <v>0</v>
      </c>
      <c r="L10" s="34">
        <f>VLOOKUP(C10,коэффициенты!$E$2:$R$300,7,FALSE)</f>
        <v>0</v>
      </c>
      <c r="M10" s="34">
        <f>VLOOKUP(C10,коэффициенты!$E$2:$R$300,8,FALSE)</f>
        <v>0</v>
      </c>
      <c r="N10" s="34">
        <f>VLOOKUP(C10,коэффициенты!$E$2:$R$300,9,FALSE)</f>
        <v>30</v>
      </c>
      <c r="O10" s="34">
        <f>VLOOKUP(C10,коэффициенты!$E$2:$R$300,10,FALSE)</f>
        <v>60</v>
      </c>
      <c r="P10" s="34">
        <f>VLOOKUP(C10,коэффициенты!$E$2:$R$300,11,FALSE)</f>
        <v>60</v>
      </c>
      <c r="Q10" s="34">
        <f>VLOOKUP(C10,коэффициенты!$E$2:$R$300,12,FALSE)</f>
        <v>30</v>
      </c>
      <c r="R10" s="34">
        <f>VLOOKUP(C10,коэффициенты!$E$2:$R$300,13,FALSE)</f>
        <v>30</v>
      </c>
      <c r="S10" s="34">
        <f>VLOOKUP(C10,коэффициенты!$E$2:$R$300,14,FALSE)</f>
        <v>30</v>
      </c>
      <c r="T10" s="34">
        <f>VLOOKUP(C10,коэффициенты!$E$2:$S$300,15,FALSE)</f>
        <v>60</v>
      </c>
      <c r="U10" s="34">
        <f>VLOOKUP(C10,коэффициенты!$E$2:$U$300,16,FALSE)</f>
        <v>110</v>
      </c>
      <c r="V10" s="34">
        <f>VLOOKUP(C10,коэффициенты!$E$2:$U$300,17,FALSE)</f>
        <v>0</v>
      </c>
      <c r="W10" s="36">
        <f>D10-E10+TIME(0,F10+G10,0)-TIME(0,H10,0)+I10+TIME(0,SUM(J10:M10),0)-TIME(0,SUM(N10:V10),0)</f>
        <v>0.17471064814814807</v>
      </c>
      <c r="X10" s="32">
        <v>0.009965277777777778</v>
      </c>
      <c r="Y10" s="32">
        <v>0.09050925925925925</v>
      </c>
      <c r="Z10" s="32">
        <v>0.09452546296296298</v>
      </c>
      <c r="AA10" s="32">
        <v>0.09545138888888889</v>
      </c>
      <c r="AB10" s="32">
        <v>0.12056712962962964</v>
      </c>
      <c r="AC10" s="32">
        <v>0.13755787037037037</v>
      </c>
      <c r="AD10" s="32">
        <v>0.15621527777777777</v>
      </c>
      <c r="AE10" s="32">
        <v>0.15733796296296296</v>
      </c>
      <c r="AF10" s="32">
        <v>0.17424768518518519</v>
      </c>
      <c r="AG10" s="32">
        <v>0.17724537037037036</v>
      </c>
      <c r="AH10" s="32">
        <v>0.20782407407407408</v>
      </c>
      <c r="AI10" s="32">
        <v>0.19765046296296296</v>
      </c>
      <c r="AJ10" s="32">
        <v>0.20005787037037037</v>
      </c>
      <c r="AK10" s="32">
        <v>0.23679398148148148</v>
      </c>
      <c r="AL10" s="32">
        <v>0.2636921296296296</v>
      </c>
      <c r="AM10" s="37"/>
      <c r="AN10" s="37"/>
      <c r="AO10" s="37"/>
      <c r="AP10" s="37"/>
      <c r="AQ10" s="37"/>
    </row>
    <row r="11" spans="1:43" ht="13.5">
      <c r="A11" s="29">
        <v>8</v>
      </c>
      <c r="B11" s="30" t="s">
        <v>298</v>
      </c>
      <c r="C11" s="31" t="s">
        <v>127</v>
      </c>
      <c r="D11" s="31" t="s">
        <v>299</v>
      </c>
      <c r="E11" s="32">
        <f>Z11-Y11+AP11-AO11</f>
        <v>0</v>
      </c>
      <c r="F11" s="33">
        <f>(9-COUNT(X11,Y11,AB11,AC11,AD11,AF11,AH11,AI11,AK11))*коэффициенты!$B$2</f>
        <v>0</v>
      </c>
      <c r="G11" s="34">
        <f>((SIGN(AA11)*-1)+1)*коэффициенты!$B$3+((SIGN(AG11)*-1)+1)*коэффициенты!$B$4+((SIGN(AJ11)*-1)+1)*коэффициенты!$B$5+((SIGN(AL11)*-1)+1)*коэффициенты!$B$6</f>
        <v>0</v>
      </c>
      <c r="H11" s="34">
        <f>SIGN(AE11)*коэффициенты!$B$4</f>
        <v>30</v>
      </c>
      <c r="I11" s="35">
        <f>IF(AA11&gt;0,(AA11-Z11)*коэффициенты!$B$13)+IF(AL11&gt;0,(AL11-AK11)*коэффициенты!$B$14)+IF(AN11&gt;0,(AN11-AM11)*коэффициенты!$B$15)+IF(AJ11&gt;0,(AJ11-AI11)*коэффициенты!$B$16)</f>
        <v>0.13545138888888897</v>
      </c>
      <c r="J11" s="34">
        <f>VLOOKUP(C11,коэффициенты!$E$2:$R$300,5,FALSE)</f>
        <v>60</v>
      </c>
      <c r="K11" s="34">
        <f>VLOOKUP(C11,коэффициенты!$E$2:$R$300,6,FALSE)</f>
        <v>0</v>
      </c>
      <c r="L11" s="34">
        <f>VLOOKUP(C11,коэффициенты!$E$2:$R$300,7,FALSE)</f>
        <v>0</v>
      </c>
      <c r="M11" s="34">
        <f>VLOOKUP(C11,коэффициенты!$E$2:$R$300,8,FALSE)</f>
        <v>0</v>
      </c>
      <c r="N11" s="34">
        <f>VLOOKUP(C11,коэффициенты!$E$2:$R$300,9,FALSE)</f>
        <v>30</v>
      </c>
      <c r="O11" s="34">
        <f>VLOOKUP(C11,коэффициенты!$E$2:$R$300,10,FALSE)</f>
        <v>60</v>
      </c>
      <c r="P11" s="34">
        <f>VLOOKUP(C11,коэффициенты!$E$2:$R$300,11,FALSE)</f>
        <v>75</v>
      </c>
      <c r="Q11" s="34">
        <f>VLOOKUP(C11,коэффициенты!$E$2:$R$300,12,FALSE)</f>
        <v>30</v>
      </c>
      <c r="R11" s="34">
        <f>VLOOKUP(C11,коэффициенты!$E$2:$R$300,13,FALSE)</f>
        <v>30</v>
      </c>
      <c r="S11" s="34">
        <f>VLOOKUP(C11,коэффициенты!$E$2:$R$300,14,FALSE)</f>
        <v>30</v>
      </c>
      <c r="T11" s="34">
        <f>VLOOKUP(C11,коэффициенты!$E$2:$S$300,15,FALSE)</f>
        <v>60</v>
      </c>
      <c r="U11" s="34">
        <f>VLOOKUP(C11,коэффициенты!$E$2:$U$300,16,FALSE)</f>
        <v>120</v>
      </c>
      <c r="V11" s="34">
        <f>VLOOKUP(C11,коэффициенты!$E$2:$U$300,17,FALSE)</f>
        <v>20</v>
      </c>
      <c r="W11" s="36">
        <f>D11-E11+TIME(0,F11+G11,0)-TIME(0,H11,0)+I11+TIME(0,SUM(J11:M11),0)-TIME(0,SUM(N11:V11),0)</f>
        <v>0.1780555555555557</v>
      </c>
      <c r="X11" s="32">
        <v>0.011041666666666667</v>
      </c>
      <c r="Y11" s="32">
        <v>0.05081018518518519</v>
      </c>
      <c r="Z11" s="37">
        <v>0.05081018518518519</v>
      </c>
      <c r="AA11" s="32">
        <v>0.051932870370370365</v>
      </c>
      <c r="AB11" s="32">
        <v>0.07046296296296296</v>
      </c>
      <c r="AC11" s="32">
        <v>0.0880787037037037</v>
      </c>
      <c r="AD11" s="32">
        <v>0.11277777777777777</v>
      </c>
      <c r="AE11" s="32">
        <v>0.11586805555555556</v>
      </c>
      <c r="AF11" s="32">
        <v>0.16177083333333334</v>
      </c>
      <c r="AG11" s="32">
        <v>0.1646527777777778</v>
      </c>
      <c r="AH11" s="32">
        <v>0.1962384259259259</v>
      </c>
      <c r="AI11" s="32">
        <v>0.1879861111111111</v>
      </c>
      <c r="AJ11" s="32">
        <v>0.19041666666666668</v>
      </c>
      <c r="AK11" s="32">
        <v>0.2355787037037037</v>
      </c>
      <c r="AL11" s="32">
        <v>0.26144675925925925</v>
      </c>
      <c r="AM11" s="37"/>
      <c r="AN11" s="37"/>
      <c r="AO11" s="37"/>
      <c r="AP11" s="37"/>
      <c r="AQ11" s="37"/>
    </row>
    <row r="12" spans="1:43" ht="13.5">
      <c r="A12" s="29">
        <v>9</v>
      </c>
      <c r="B12" s="30" t="s">
        <v>296</v>
      </c>
      <c r="C12" s="31" t="s">
        <v>136</v>
      </c>
      <c r="D12" s="31" t="s">
        <v>297</v>
      </c>
      <c r="E12" s="32">
        <f>Z12-Y12+AP12-AO12</f>
        <v>0.0028703703703703842</v>
      </c>
      <c r="F12" s="33">
        <f>(9-COUNT(X12,Y12,AB12,AC12,AD12,AF12,AH12,AI12,AK12))*коэффициенты!$B$2</f>
        <v>0</v>
      </c>
      <c r="G12" s="34">
        <f>((SIGN(AA12)*-1)+1)*коэффициенты!$B$3+((SIGN(AG12)*-1)+1)*коэффициенты!$B$4+((SIGN(AJ12)*-1)+1)*коэффициенты!$B$5+((SIGN(AL12)*-1)+1)*коэффициенты!$B$6</f>
        <v>0</v>
      </c>
      <c r="H12" s="34">
        <f>SIGN(AE12)*коэффициенты!$B$4</f>
        <v>0</v>
      </c>
      <c r="I12" s="35">
        <f>IF(AA12&gt;0,(AA12-Z12)*коэффициенты!$B$13)+IF(AL12&gt;0,(AL12-AK12)*коэффициенты!$B$14)+IF(AN12&gt;0,(AN12-AM12)*коэффициенты!$B$15)+IF(AJ12&gt;0,(AJ12-AI12)*коэффициенты!$B$16)</f>
        <v>0.11310185185185173</v>
      </c>
      <c r="J12" s="34">
        <f>VLOOKUP(C12,коэффициенты!$E$2:$R$300,5,FALSE)</f>
        <v>30</v>
      </c>
      <c r="K12" s="34">
        <f>VLOOKUP(C12,коэффициенты!$E$2:$R$300,6,FALSE)</f>
        <v>0</v>
      </c>
      <c r="L12" s="34">
        <f>VLOOKUP(C12,коэффициенты!$E$2:$R$300,7,FALSE)</f>
        <v>0</v>
      </c>
      <c r="M12" s="34">
        <f>VLOOKUP(C12,коэффициенты!$E$2:$R$300,8,FALSE)</f>
        <v>0</v>
      </c>
      <c r="N12" s="34">
        <f>VLOOKUP(C12,коэффициенты!$E$2:$R$300,9,FALSE)</f>
        <v>30</v>
      </c>
      <c r="O12" s="34">
        <f>VLOOKUP(C12,коэффициенты!$E$2:$R$300,10,FALSE)</f>
        <v>60</v>
      </c>
      <c r="P12" s="34">
        <f>VLOOKUP(C12,коэффициенты!$E$2:$R$300,11,FALSE)</f>
        <v>75</v>
      </c>
      <c r="Q12" s="34">
        <f>VLOOKUP(C12,коэффициенты!$E$2:$R$300,12,FALSE)</f>
        <v>30</v>
      </c>
      <c r="R12" s="34">
        <f>VLOOKUP(C12,коэффициенты!$E$2:$R$300,13,FALSE)</f>
        <v>30</v>
      </c>
      <c r="S12" s="34">
        <f>VLOOKUP(C12,коэффициенты!$E$2:$R$300,14,FALSE)</f>
        <v>30</v>
      </c>
      <c r="T12" s="34">
        <f>VLOOKUP(C12,коэффициенты!$E$2:$S$300,15,FALSE)</f>
        <v>0</v>
      </c>
      <c r="U12" s="34">
        <f>VLOOKUP(C12,коэффициенты!$E$2:$U$300,16,FALSE)</f>
        <v>110</v>
      </c>
      <c r="V12" s="34">
        <f>VLOOKUP(C12,коэффициенты!$E$2:$U$300,17,FALSE)</f>
        <v>0</v>
      </c>
      <c r="W12" s="36">
        <f>D12-E12+TIME(0,F12+G12,0)-TIME(0,H12,0)+I12+TIME(0,SUM(J12:M12),0)-TIME(0,SUM(N12:V12),0)</f>
        <v>0.21616898148148128</v>
      </c>
      <c r="X12" s="32">
        <v>0.015127314814814816</v>
      </c>
      <c r="Y12" s="32">
        <v>0.0899074074074074</v>
      </c>
      <c r="Z12" s="32">
        <v>0.09277777777777778</v>
      </c>
      <c r="AA12" s="32">
        <v>0.09398148148148149</v>
      </c>
      <c r="AB12" s="32">
        <v>0.12863425925925925</v>
      </c>
      <c r="AC12" s="32">
        <v>0.14107638888888888</v>
      </c>
      <c r="AD12" s="32">
        <v>0.16438657407407406</v>
      </c>
      <c r="AE12" s="37"/>
      <c r="AF12" s="32">
        <v>0.2336574074074074</v>
      </c>
      <c r="AG12" s="32">
        <v>0.23556712962962964</v>
      </c>
      <c r="AH12" s="32">
        <v>0.2035648148148148</v>
      </c>
      <c r="AI12" s="32">
        <v>0.1847453703703704</v>
      </c>
      <c r="AJ12" s="32">
        <v>0.18631944444444445</v>
      </c>
      <c r="AK12" s="32">
        <v>0.24983796296296298</v>
      </c>
      <c r="AL12" s="32">
        <v>0.27186342592592594</v>
      </c>
      <c r="AM12" s="37"/>
      <c r="AN12" s="37"/>
      <c r="AO12" s="37"/>
      <c r="AP12" s="37"/>
      <c r="AQ12" s="37"/>
    </row>
    <row r="13" spans="1:43" ht="13.5">
      <c r="A13" s="29">
        <v>10</v>
      </c>
      <c r="B13" s="30" t="s">
        <v>294</v>
      </c>
      <c r="C13" s="31" t="s">
        <v>131</v>
      </c>
      <c r="D13" s="31" t="s">
        <v>295</v>
      </c>
      <c r="E13" s="32">
        <f>Z13-Y13+AP13-AO13</f>
        <v>0.0039583333333333415</v>
      </c>
      <c r="F13" s="33">
        <f>(9-COUNT(X13,Y13,AB13,AC13,AD13,AF13,AH13,AI13,AK13))*коэффициенты!$B$2</f>
        <v>0</v>
      </c>
      <c r="G13" s="34">
        <f>((SIGN(AA13)*-1)+1)*коэффициенты!$B$3+((SIGN(AG13)*-1)+1)*коэффициенты!$B$4+((SIGN(AJ13)*-1)+1)*коэффициенты!$B$5+((SIGN(AL13)*-1)+1)*коэффициенты!$B$6</f>
        <v>0</v>
      </c>
      <c r="H13" s="34">
        <f>SIGN(AE13)*коэффициенты!$B$4</f>
        <v>30</v>
      </c>
      <c r="I13" s="35">
        <f>IF(AA13&gt;0,(AA13-Z13)*коэффициенты!$B$13)+IF(AL13&gt;0,(AL13-AK13)*коэффициенты!$B$14)+IF(AN13&gt;0,(AN13-AM13)*коэффициенты!$B$15)+IF(AJ13&gt;0,(AJ13-AI13)*коэффициенты!$B$16)</f>
        <v>0.1322569444444449</v>
      </c>
      <c r="J13" s="34">
        <f>VLOOKUP(C13,коэффициенты!$E$2:$R$300,5,FALSE)</f>
        <v>15</v>
      </c>
      <c r="K13" s="34">
        <f>VLOOKUP(C13,коэффициенты!$E$2:$R$300,6,FALSE)</f>
        <v>0</v>
      </c>
      <c r="L13" s="34">
        <f>VLOOKUP(C13,коэффициенты!$E$2:$R$300,7,FALSE)</f>
        <v>0</v>
      </c>
      <c r="M13" s="34">
        <f>VLOOKUP(C13,коэффициенты!$E$2:$R$300,8,FALSE)</f>
        <v>0</v>
      </c>
      <c r="N13" s="34">
        <f>VLOOKUP(C13,коэффициенты!$E$2:$R$300,9,FALSE)</f>
        <v>30</v>
      </c>
      <c r="O13" s="34">
        <f>VLOOKUP(C13,коэффициенты!$E$2:$R$300,10,FALSE)</f>
        <v>60</v>
      </c>
      <c r="P13" s="34">
        <f>VLOOKUP(C13,коэффициенты!$E$2:$R$300,11,FALSE)</f>
        <v>45</v>
      </c>
      <c r="Q13" s="34">
        <f>VLOOKUP(C13,коэффициенты!$E$2:$R$300,12,FALSE)</f>
        <v>30</v>
      </c>
      <c r="R13" s="34">
        <f>VLOOKUP(C13,коэффициенты!$E$2:$R$300,13,FALSE)</f>
        <v>30</v>
      </c>
      <c r="S13" s="34">
        <f>VLOOKUP(C13,коэффициенты!$E$2:$R$300,14,FALSE)</f>
        <v>0</v>
      </c>
      <c r="T13" s="34">
        <f>VLOOKUP(C13,коэффициенты!$E$2:$S$300,15,FALSE)</f>
        <v>60</v>
      </c>
      <c r="U13" s="34">
        <f>VLOOKUP(C13,коэффициенты!$E$2:$U$300,16,FALSE)</f>
        <v>80</v>
      </c>
      <c r="V13" s="34">
        <f>VLOOKUP(C13,коэффициенты!$E$2:$U$300,17,FALSE)</f>
        <v>0</v>
      </c>
      <c r="W13" s="36">
        <f>D13-E13+TIME(0,F13+G13,0)-TIME(0,H13,0)+I13+TIME(0,SUM(J13:M13),0)-TIME(0,SUM(N13:V13),0)</f>
        <v>0.21891203703703757</v>
      </c>
      <c r="X13" s="32">
        <v>0.010011574074074074</v>
      </c>
      <c r="Y13" s="32">
        <v>0.0752662037037037</v>
      </c>
      <c r="Z13" s="32">
        <v>0.07922453703703704</v>
      </c>
      <c r="AA13" s="32">
        <v>0.08135416666666667</v>
      </c>
      <c r="AB13" s="32">
        <v>0.11328703703703703</v>
      </c>
      <c r="AC13" s="32">
        <v>0.1504398148148148</v>
      </c>
      <c r="AD13" s="32">
        <v>0.17498842592592592</v>
      </c>
      <c r="AE13" s="32">
        <v>0.17925925925925926</v>
      </c>
      <c r="AF13" s="32">
        <v>0.18847222222222224</v>
      </c>
      <c r="AG13" s="32">
        <v>0.19190972222222222</v>
      </c>
      <c r="AH13" s="32">
        <v>0.2184837962962963</v>
      </c>
      <c r="AI13" s="32">
        <v>0.2096759259259259</v>
      </c>
      <c r="AJ13" s="32">
        <v>0.2119791666666667</v>
      </c>
      <c r="AK13" s="32">
        <v>0.24138888888888888</v>
      </c>
      <c r="AL13" s="32">
        <v>0.26447916666666665</v>
      </c>
      <c r="AM13" s="37"/>
      <c r="AN13" s="37"/>
      <c r="AO13" s="37"/>
      <c r="AP13" s="37"/>
      <c r="AQ13" s="37"/>
    </row>
    <row r="14" spans="1:43" ht="13.5">
      <c r="A14" s="29">
        <v>11</v>
      </c>
      <c r="B14" s="30" t="s">
        <v>290</v>
      </c>
      <c r="C14" s="31" t="s">
        <v>120</v>
      </c>
      <c r="D14" s="31" t="s">
        <v>291</v>
      </c>
      <c r="E14" s="32">
        <f>Z14-Y14+AP14-AO14</f>
        <v>0.0014351851851851921</v>
      </c>
      <c r="F14" s="33">
        <f>(9-COUNT(X14,Y14,AB14,AC14,AD14,AF14,AH14,AI14,AK14))*коэффициенты!$B$2</f>
        <v>0</v>
      </c>
      <c r="G14" s="34">
        <f>((SIGN(AA14)*-1)+1)*коэффициенты!$B$3+((SIGN(AG14)*-1)+1)*коэффициенты!$B$4+((SIGN(AJ14)*-1)+1)*коэффициенты!$B$5+((SIGN(AL14)*-1)+1)*коэффициенты!$B$6</f>
        <v>0</v>
      </c>
      <c r="H14" s="34">
        <f>SIGN(AE14)*коэффициенты!$B$4</f>
        <v>0</v>
      </c>
      <c r="I14" s="35">
        <f>IF(AA14&gt;0,(AA14-Z14)*коэффициенты!$B$13)+IF(AL14&gt;0,(AL14-AK14)*коэффициенты!$B$14)+IF(AN14&gt;0,(AN14-AM14)*коэффициенты!$B$15)+IF(AJ14&gt;0,(AJ14-AI14)*коэффициенты!$B$16)</f>
        <v>0.10731481481481459</v>
      </c>
      <c r="J14" s="34">
        <f>VLOOKUP(C14,коэффициенты!$E$2:$R$300,5,FALSE)</f>
        <v>0</v>
      </c>
      <c r="K14" s="34">
        <f>VLOOKUP(C14,коэффициенты!$E$2:$R$300,6,FALSE)</f>
        <v>0</v>
      </c>
      <c r="L14" s="34">
        <f>VLOOKUP(C14,коэффициенты!$E$2:$R$300,7,FALSE)</f>
        <v>0</v>
      </c>
      <c r="M14" s="34">
        <f>VLOOKUP(C14,коэффициенты!$E$2:$R$300,8,FALSE)</f>
        <v>0</v>
      </c>
      <c r="N14" s="34">
        <f>VLOOKUP(C14,коэффициенты!$E$2:$R$300,9,FALSE)</f>
        <v>30</v>
      </c>
      <c r="O14" s="34">
        <f>VLOOKUP(C14,коэффициенты!$E$2:$R$300,10,FALSE)</f>
        <v>60</v>
      </c>
      <c r="P14" s="34">
        <f>VLOOKUP(C14,коэффициенты!$E$2:$R$300,11,FALSE)</f>
        <v>75</v>
      </c>
      <c r="Q14" s="34">
        <f>VLOOKUP(C14,коэффициенты!$E$2:$R$300,12,FALSE)</f>
        <v>30</v>
      </c>
      <c r="R14" s="34">
        <f>VLOOKUP(C14,коэффициенты!$E$2:$R$300,13,FALSE)</f>
        <v>30</v>
      </c>
      <c r="S14" s="34">
        <f>VLOOKUP(C14,коэффициенты!$E$2:$R$300,14,FALSE)</f>
        <v>30</v>
      </c>
      <c r="T14" s="34">
        <f>VLOOKUP(C14,коэффициенты!$E$2:$S$300,15,FALSE)</f>
        <v>60</v>
      </c>
      <c r="U14" s="34">
        <f>VLOOKUP(C14,коэффициенты!$E$2:$U$300,16,FALSE)</f>
        <v>0</v>
      </c>
      <c r="V14" s="34">
        <f>VLOOKUP(C14,коэффициенты!$E$2:$U$300,17,FALSE)</f>
        <v>0</v>
      </c>
      <c r="W14" s="36">
        <f>D14-E14+TIME(0,F14+G14,0)-TIME(0,H14,0)+I14+TIME(0,SUM(J14:M14),0)-TIME(0,SUM(N14:V14),0)</f>
        <v>0.22170138888888863</v>
      </c>
      <c r="X14" s="32">
        <v>0.01019675925925926</v>
      </c>
      <c r="Y14" s="32">
        <v>0.0497337962962963</v>
      </c>
      <c r="Z14" s="32">
        <v>0.05116898148148149</v>
      </c>
      <c r="AA14" s="32">
        <v>0.05221064814814815</v>
      </c>
      <c r="AB14" s="32">
        <v>0.13784722222222223</v>
      </c>
      <c r="AC14" s="32">
        <v>0.12940972222222222</v>
      </c>
      <c r="AD14" s="32">
        <v>0.17049768518518518</v>
      </c>
      <c r="AE14" s="37"/>
      <c r="AF14" s="32">
        <v>0.18789351851851852</v>
      </c>
      <c r="AG14" s="32">
        <v>0.1975462962962963</v>
      </c>
      <c r="AH14" s="32">
        <v>0.22268518518518518</v>
      </c>
      <c r="AI14" s="32">
        <v>0.21270833333333336</v>
      </c>
      <c r="AJ14" s="32">
        <v>0.21611111111111111</v>
      </c>
      <c r="AK14" s="32">
        <v>0.2457638888888889</v>
      </c>
      <c r="AL14" s="32">
        <v>0.2625925925925926</v>
      </c>
      <c r="AM14" s="37"/>
      <c r="AN14" s="37"/>
      <c r="AO14" s="37"/>
      <c r="AP14" s="37"/>
      <c r="AQ14" s="37"/>
    </row>
    <row r="15" spans="1:43" ht="13.5">
      <c r="A15" s="29">
        <v>12</v>
      </c>
      <c r="B15" s="30" t="s">
        <v>302</v>
      </c>
      <c r="C15" s="31" t="s">
        <v>158</v>
      </c>
      <c r="D15" s="31" t="s">
        <v>303</v>
      </c>
      <c r="E15" s="32">
        <f>Z15-Y15+AP15-AO15</f>
        <v>0.002511574074074076</v>
      </c>
      <c r="F15" s="33">
        <f>(9-COUNT(X15,Y15,AB15,AC15,AD15,AF15,AH15,AI15,AK15))*коэффициенты!$B$2</f>
        <v>0</v>
      </c>
      <c r="G15" s="34">
        <f>((SIGN(AA15)*-1)+1)*коэффициенты!$B$3+((SIGN(AG15)*-1)+1)*коэффициенты!$B$4+((SIGN(AJ15)*-1)+1)*коэффициенты!$B$5+((SIGN(AL15)*-1)+1)*коэффициенты!$B$6</f>
        <v>0</v>
      </c>
      <c r="H15" s="34">
        <f>SIGN(AE15)*коэффициенты!$B$4</f>
        <v>30</v>
      </c>
      <c r="I15" s="35">
        <f>IF(AA15&gt;0,(AA15-Z15)*коэффициенты!$B$13)+IF(AL15&gt;0,(AL15-AK15)*коэффициенты!$B$14)+IF(AN15&gt;0,(AN15-AM15)*коэффициенты!$B$15)+IF(AJ15&gt;0,(AJ15-AI15)*коэффициенты!$B$16)</f>
        <v>0.16061342592592595</v>
      </c>
      <c r="J15" s="34">
        <f>VLOOKUP(C15,коэффициенты!$E$2:$R$300,5,FALSE)</f>
        <v>45</v>
      </c>
      <c r="K15" s="34">
        <f>VLOOKUP(C15,коэффициенты!$E$2:$R$300,6,FALSE)</f>
        <v>0</v>
      </c>
      <c r="L15" s="34">
        <f>VLOOKUP(C15,коэффициенты!$E$2:$R$300,7,FALSE)</f>
        <v>0</v>
      </c>
      <c r="M15" s="34">
        <f>VLOOKUP(C15,коэффициенты!$E$2:$R$300,8,FALSE)</f>
        <v>0</v>
      </c>
      <c r="N15" s="34">
        <f>VLOOKUP(C15,коэффициенты!$E$2:$R$300,9,FALSE)</f>
        <v>30</v>
      </c>
      <c r="O15" s="34">
        <f>VLOOKUP(C15,коэффициенты!$E$2:$R$300,10,FALSE)</f>
        <v>60</v>
      </c>
      <c r="P15" s="34">
        <f>VLOOKUP(C15,коэффициенты!$E$2:$R$300,11,FALSE)</f>
        <v>75</v>
      </c>
      <c r="Q15" s="34">
        <f>VLOOKUP(C15,коэффициенты!$E$2:$R$300,12,FALSE)</f>
        <v>30</v>
      </c>
      <c r="R15" s="34">
        <f>VLOOKUP(C15,коэффициенты!$E$2:$R$300,13,FALSE)</f>
        <v>30</v>
      </c>
      <c r="S15" s="34">
        <f>VLOOKUP(C15,коэффициенты!$E$2:$R$300,14,FALSE)</f>
        <v>0</v>
      </c>
      <c r="T15" s="34">
        <f>VLOOKUP(C15,коэффициенты!$E$2:$S$300,15,FALSE)</f>
        <v>60</v>
      </c>
      <c r="U15" s="34">
        <f>VLOOKUP(C15,коэффициенты!$E$2:$U$300,16,FALSE)</f>
        <v>90</v>
      </c>
      <c r="V15" s="34">
        <f>VLOOKUP(C15,коэффициенты!$E$2:$U$300,17,FALSE)</f>
        <v>0</v>
      </c>
      <c r="W15" s="36">
        <f>D15-E15+TIME(0,F15+G15,0)-TIME(0,H15,0)+I15+TIME(0,SUM(J15:M15),0)-TIME(0,SUM(N15:V15),0)</f>
        <v>0.2229976851851852</v>
      </c>
      <c r="X15" s="32">
        <v>0.01144675925925926</v>
      </c>
      <c r="Y15" s="32">
        <v>0.05787037037037037</v>
      </c>
      <c r="Z15" s="32">
        <v>0.060381944444444446</v>
      </c>
      <c r="AA15" s="32">
        <v>0.06276620370370371</v>
      </c>
      <c r="AB15" s="32">
        <v>0.09496527777777779</v>
      </c>
      <c r="AC15" s="32">
        <v>0.11407407407407406</v>
      </c>
      <c r="AD15" s="32">
        <v>0.13806712962962964</v>
      </c>
      <c r="AE15" s="32">
        <v>0.1403472222222222</v>
      </c>
      <c r="AF15" s="32">
        <v>0.15855324074074076</v>
      </c>
      <c r="AG15" s="32">
        <v>0.16121527777777778</v>
      </c>
      <c r="AH15" s="32">
        <v>0.18535879629629629</v>
      </c>
      <c r="AI15" s="32">
        <v>0.17408564814814817</v>
      </c>
      <c r="AJ15" s="32">
        <v>0.17712962962962964</v>
      </c>
      <c r="AK15" s="32">
        <v>0.20974537037037036</v>
      </c>
      <c r="AL15" s="32">
        <v>0.2376851851851852</v>
      </c>
      <c r="AM15" s="37"/>
      <c r="AN15" s="37"/>
      <c r="AO15" s="37"/>
      <c r="AP15" s="37"/>
      <c r="AQ15" s="37"/>
    </row>
    <row r="16" spans="1:43" ht="13.5">
      <c r="A16" s="29">
        <v>13</v>
      </c>
      <c r="B16" s="30" t="s">
        <v>306</v>
      </c>
      <c r="C16" s="31" t="s">
        <v>160</v>
      </c>
      <c r="D16" s="31" t="s">
        <v>307</v>
      </c>
      <c r="E16" s="32">
        <f>Z16-Y16+AP16-AO16</f>
        <v>0</v>
      </c>
      <c r="F16" s="33">
        <f>(9-COUNT(X16,Y16,AB16,AC16,AD16,AF16,AH16,AI16,AK16))*коэффициенты!$B$2</f>
        <v>0</v>
      </c>
      <c r="G16" s="34">
        <f>((SIGN(AA16)*-1)+1)*коэффициенты!$B$3+((SIGN(AG16)*-1)+1)*коэффициенты!$B$4+((SIGN(AJ16)*-1)+1)*коэффициенты!$B$5+((SIGN(AL16)*-1)+1)*коэффициенты!$B$6</f>
        <v>0</v>
      </c>
      <c r="H16" s="34">
        <f>SIGN(AE16)*коэффициенты!$B$4</f>
        <v>30</v>
      </c>
      <c r="I16" s="35">
        <f>IF(AA16&gt;0,(AA16-Z16)*коэффициенты!$B$13)+IF(AL16&gt;0,(AL16-AK16)*коэффициенты!$B$14)+IF(AN16&gt;0,(AN16-AM16)*коэффициенты!$B$15)+IF(AJ16&gt;0,(AJ16-AI16)*коэффициенты!$B$16)</f>
        <v>0.18789351851851882</v>
      </c>
      <c r="J16" s="34">
        <f>VLOOKUP(C16,коэффициенты!$E$2:$R$300,5,FALSE)</f>
        <v>0</v>
      </c>
      <c r="K16" s="34">
        <f>VLOOKUP(C16,коэффициенты!$E$2:$R$300,6,FALSE)</f>
        <v>0</v>
      </c>
      <c r="L16" s="34">
        <f>VLOOKUP(C16,коэффициенты!$E$2:$R$300,7,FALSE)</f>
        <v>0</v>
      </c>
      <c r="M16" s="34">
        <f>VLOOKUP(C16,коэффициенты!$E$2:$R$300,8,FALSE)</f>
        <v>0</v>
      </c>
      <c r="N16" s="34">
        <f>VLOOKUP(C16,коэффициенты!$E$2:$R$300,9,FALSE)</f>
        <v>30</v>
      </c>
      <c r="O16" s="34">
        <f>VLOOKUP(C16,коэффициенты!$E$2:$R$300,10,FALSE)</f>
        <v>60</v>
      </c>
      <c r="P16" s="34">
        <f>VLOOKUP(C16,коэффициенты!$E$2:$R$300,11,FALSE)</f>
        <v>75</v>
      </c>
      <c r="Q16" s="34">
        <f>VLOOKUP(C16,коэффициенты!$E$2:$R$300,12,FALSE)</f>
        <v>0</v>
      </c>
      <c r="R16" s="34">
        <f>VLOOKUP(C16,коэффициенты!$E$2:$R$300,13,FALSE)</f>
        <v>30</v>
      </c>
      <c r="S16" s="34">
        <f>VLOOKUP(C16,коэффициенты!$E$2:$R$300,14,FALSE)</f>
        <v>30</v>
      </c>
      <c r="T16" s="34">
        <f>VLOOKUP(C16,коэффициенты!$E$2:$S$300,15,FALSE)</f>
        <v>60</v>
      </c>
      <c r="U16" s="34">
        <f>VLOOKUP(C16,коэффициенты!$E$2:$U$300,16,FALSE)</f>
        <v>70</v>
      </c>
      <c r="V16" s="34">
        <f>VLOOKUP(C16,коэффициенты!$E$2:$U$300,17,FALSE)</f>
        <v>0</v>
      </c>
      <c r="W16" s="36">
        <f>D16-E16+TIME(0,F16+G16,0)-TIME(0,H16,0)+I16+TIME(0,SUM(J16:M16),0)-TIME(0,SUM(N16:V16),0)</f>
        <v>0.2578009259259263</v>
      </c>
      <c r="X16" s="32">
        <v>0.016898148148148148</v>
      </c>
      <c r="Y16" s="32">
        <v>0.09381944444444444</v>
      </c>
      <c r="Z16" s="37">
        <v>0.09381944444444444</v>
      </c>
      <c r="AA16" s="32">
        <v>0.09482638888888889</v>
      </c>
      <c r="AB16" s="32">
        <v>0.11594907407407407</v>
      </c>
      <c r="AC16" s="32">
        <v>0.13783564814814817</v>
      </c>
      <c r="AD16" s="32">
        <v>0.16972222222222222</v>
      </c>
      <c r="AE16" s="32">
        <v>0.17010416666666664</v>
      </c>
      <c r="AF16" s="32">
        <v>0.2067824074074074</v>
      </c>
      <c r="AG16" s="32">
        <v>0.20832175925925925</v>
      </c>
      <c r="AH16" s="32">
        <v>0.21570601851851853</v>
      </c>
      <c r="AI16" s="32">
        <v>0.18936342592592592</v>
      </c>
      <c r="AJ16" s="32">
        <v>0.1966203703703704</v>
      </c>
      <c r="AK16" s="32">
        <v>0.25047453703703704</v>
      </c>
      <c r="AL16" s="32">
        <v>0.2788541666666667</v>
      </c>
      <c r="AM16" s="37"/>
      <c r="AN16" s="37"/>
      <c r="AO16" s="37"/>
      <c r="AP16" s="37"/>
      <c r="AQ16" s="37"/>
    </row>
    <row r="17" spans="1:43" ht="13.5">
      <c r="A17" s="29">
        <v>14</v>
      </c>
      <c r="B17" s="30" t="s">
        <v>288</v>
      </c>
      <c r="C17" s="31" t="s">
        <v>121</v>
      </c>
      <c r="D17" s="31" t="s">
        <v>289</v>
      </c>
      <c r="E17" s="32">
        <f>Z17-Y17+AP17-AO17</f>
        <v>0</v>
      </c>
      <c r="F17" s="33">
        <f>(9-COUNT(X17,Y17,AB17,AC17,AD17,AF17,AH17,AI17,AK17))*коэффициенты!$B$2</f>
        <v>0</v>
      </c>
      <c r="G17" s="34">
        <f>((SIGN(AA17)*-1)+1)*коэффициенты!$B$3+((SIGN(AG17)*-1)+1)*коэффициенты!$B$4+((SIGN(AJ17)*-1)+1)*коэффициенты!$B$5+((SIGN(AL17)*-1)+1)*коэффициенты!$B$6</f>
        <v>0</v>
      </c>
      <c r="H17" s="34">
        <f>SIGN(AE17)*коэффициенты!$B$4</f>
        <v>30</v>
      </c>
      <c r="I17" s="35">
        <f>IF(AA17&gt;0,(AA17-Z17)*коэффициенты!$B$13)+IF(AL17&gt;0,(AL17-AK17)*коэффициенты!$B$14)+IF(AN17&gt;0,(AN17-AM17)*коэффициенты!$B$15)+IF(AJ17&gt;0,(AJ17-AI17)*коэффициенты!$B$16)</f>
        <v>0.12728009259259257</v>
      </c>
      <c r="J17" s="34">
        <f>VLOOKUP(C17,коэффициенты!$E$2:$R$300,5,FALSE)</f>
        <v>75</v>
      </c>
      <c r="K17" s="34">
        <f>VLOOKUP(C17,коэффициенты!$E$2:$R$300,6,FALSE)</f>
        <v>120</v>
      </c>
      <c r="L17" s="34">
        <f>VLOOKUP(C17,коэффициенты!$E$2:$R$300,7,FALSE)</f>
        <v>0</v>
      </c>
      <c r="M17" s="34">
        <f>VLOOKUP(C17,коэффициенты!$E$2:$R$300,8,FALSE)</f>
        <v>0</v>
      </c>
      <c r="N17" s="34">
        <f>VLOOKUP(C17,коэффициенты!$E$2:$R$300,9,FALSE)</f>
        <v>30</v>
      </c>
      <c r="O17" s="34">
        <f>VLOOKUP(C17,коэффициенты!$E$2:$R$300,10,FALSE)</f>
        <v>60</v>
      </c>
      <c r="P17" s="34">
        <f>VLOOKUP(C17,коэффициенты!$E$2:$R$300,11,FALSE)</f>
        <v>60</v>
      </c>
      <c r="Q17" s="34">
        <f>VLOOKUP(C17,коэффициенты!$E$2:$R$300,12,FALSE)</f>
        <v>30</v>
      </c>
      <c r="R17" s="34">
        <f>VLOOKUP(C17,коэффициенты!$E$2:$R$300,13,FALSE)</f>
        <v>30</v>
      </c>
      <c r="S17" s="34">
        <f>VLOOKUP(C17,коэффициенты!$E$2:$R$300,14,FALSE)</f>
        <v>0</v>
      </c>
      <c r="T17" s="34">
        <f>VLOOKUP(C17,коэффициенты!$E$2:$S$300,15,FALSE)</f>
        <v>60</v>
      </c>
      <c r="U17" s="34">
        <f>VLOOKUP(C17,коэффициенты!$E$2:$U$300,16,FALSE)</f>
        <v>140</v>
      </c>
      <c r="V17" s="34">
        <f>VLOOKUP(C17,коэффициенты!$E$2:$U$300,17,FALSE)</f>
        <v>0</v>
      </c>
      <c r="W17" s="36">
        <f>D17-E17+TIME(0,F17+G17,0)-TIME(0,H17,0)+I17+TIME(0,SUM(J17:M17),0)-TIME(0,SUM(N17:V17),0)</f>
        <v>0.25826388888888885</v>
      </c>
      <c r="X17" s="32">
        <v>0.010219907407407408</v>
      </c>
      <c r="Y17" s="32">
        <v>0.06252314814814815</v>
      </c>
      <c r="Z17" s="37">
        <v>0.06252314814814815</v>
      </c>
      <c r="AA17" s="32">
        <v>0.06363425925925927</v>
      </c>
      <c r="AB17" s="32">
        <v>0.08462962962962962</v>
      </c>
      <c r="AC17" s="32">
        <v>0.11074074074074074</v>
      </c>
      <c r="AD17" s="32">
        <v>0.134375</v>
      </c>
      <c r="AE17" s="32">
        <v>0.13505787037037037</v>
      </c>
      <c r="AF17" s="32">
        <v>0.17969907407407407</v>
      </c>
      <c r="AG17" s="32">
        <v>0.18291666666666664</v>
      </c>
      <c r="AH17" s="32">
        <v>0.18958333333333333</v>
      </c>
      <c r="AI17" s="32">
        <v>0.1584837962962963</v>
      </c>
      <c r="AJ17" s="32">
        <v>0.16030092592592593</v>
      </c>
      <c r="AK17" s="32">
        <v>0.21854166666666666</v>
      </c>
      <c r="AL17" s="32">
        <v>0.24377314814814813</v>
      </c>
      <c r="AM17" s="37"/>
      <c r="AN17" s="37"/>
      <c r="AO17" s="37"/>
      <c r="AP17" s="37"/>
      <c r="AQ17" s="37"/>
    </row>
    <row r="18" spans="1:43" ht="13.5">
      <c r="A18" s="29">
        <v>15</v>
      </c>
      <c r="B18" s="30" t="s">
        <v>324</v>
      </c>
      <c r="C18" s="31" t="s">
        <v>134</v>
      </c>
      <c r="D18" s="31" t="s">
        <v>325</v>
      </c>
      <c r="E18" s="32">
        <f>Z18-Y18+AP18-AO18</f>
        <v>0.0011805555555555458</v>
      </c>
      <c r="F18" s="33">
        <f>(9-COUNT(X18,Y18,AB18,AC18,AD18,AF18,AH18,AI18,AK18))*коэффициенты!$B$2</f>
        <v>0</v>
      </c>
      <c r="G18" s="34">
        <f>((SIGN(AA18)*-1)+1)*коэффициенты!$B$3+((SIGN(AG18)*-1)+1)*коэффициенты!$B$4+((SIGN(AJ18)*-1)+1)*коэффициенты!$B$5+((SIGN(AL18)*-1)+1)*коэффициенты!$B$6</f>
        <v>0</v>
      </c>
      <c r="H18" s="34">
        <f>SIGN(AE18)*коэффициенты!$B$4</f>
        <v>0</v>
      </c>
      <c r="I18" s="35">
        <f>IF(AA18&gt;0,(AA18-Z18)*коэффициенты!$B$13)+IF(AL18&gt;0,(AL18-AK18)*коэффициенты!$B$14)+IF(AN18&gt;0,(AN18-AM18)*коэффициенты!$B$15)+IF(AJ18&gt;0,(AJ18-AI18)*коэффициенты!$B$16)</f>
        <v>0.16024305555555554</v>
      </c>
      <c r="J18" s="34">
        <f>VLOOKUP(C18,коэффициенты!$E$2:$R$300,5,FALSE)</f>
        <v>75</v>
      </c>
      <c r="K18" s="34">
        <f>VLOOKUP(C18,коэффициенты!$E$2:$R$300,6,FALSE)</f>
        <v>0</v>
      </c>
      <c r="L18" s="34">
        <f>VLOOKUP(C18,коэффициенты!$E$2:$R$300,7,FALSE)</f>
        <v>0</v>
      </c>
      <c r="M18" s="34">
        <f>VLOOKUP(C18,коэффициенты!$E$2:$R$300,8,FALSE)</f>
        <v>0</v>
      </c>
      <c r="N18" s="34">
        <f>VLOOKUP(C18,коэффициенты!$E$2:$R$300,9,FALSE)</f>
        <v>30</v>
      </c>
      <c r="O18" s="34">
        <f>VLOOKUP(C18,коэффициенты!$E$2:$R$300,10,FALSE)</f>
        <v>60</v>
      </c>
      <c r="P18" s="34">
        <f>VLOOKUP(C18,коэффициенты!$E$2:$R$300,11,FALSE)</f>
        <v>75</v>
      </c>
      <c r="Q18" s="34">
        <f>VLOOKUP(C18,коэффициенты!$E$2:$R$300,12,FALSE)</f>
        <v>30</v>
      </c>
      <c r="R18" s="34">
        <f>VLOOKUP(C18,коэффициенты!$E$2:$R$300,13,FALSE)</f>
        <v>30</v>
      </c>
      <c r="S18" s="34">
        <f>VLOOKUP(C18,коэффициенты!$E$2:$R$300,14,FALSE)</f>
        <v>30</v>
      </c>
      <c r="T18" s="34">
        <f>VLOOKUP(C18,коэффициенты!$E$2:$S$300,15,FALSE)</f>
        <v>60</v>
      </c>
      <c r="U18" s="34">
        <f>VLOOKUP(C18,коэффициенты!$E$2:$U$300,16,FALSE)</f>
        <v>110</v>
      </c>
      <c r="V18" s="34">
        <f>VLOOKUP(C18,коэффициенты!$E$2:$U$300,17,FALSE)</f>
        <v>0</v>
      </c>
      <c r="W18" s="36">
        <f>D18-E18+TIME(0,F18+G18,0)-TIME(0,H18,0)+I18+TIME(0,SUM(J18:M18),0)-TIME(0,SUM(N18:V18),0)</f>
        <v>0.2711342592592592</v>
      </c>
      <c r="X18" s="32">
        <v>0.009224537037037036</v>
      </c>
      <c r="Y18" s="32">
        <v>0.06276620370370371</v>
      </c>
      <c r="Z18" s="32">
        <v>0.06394675925925926</v>
      </c>
      <c r="AA18" s="32">
        <v>0.06457175925925926</v>
      </c>
      <c r="AB18" s="32">
        <v>0.10025462962962962</v>
      </c>
      <c r="AC18" s="32">
        <v>0.12240740740740741</v>
      </c>
      <c r="AD18" s="32">
        <v>0.14194444444444446</v>
      </c>
      <c r="AE18" s="37"/>
      <c r="AF18" s="32">
        <v>0.1610648148148148</v>
      </c>
      <c r="AG18" s="32">
        <v>0.16762731481481483</v>
      </c>
      <c r="AH18" s="32">
        <v>0.21091435185185184</v>
      </c>
      <c r="AI18" s="32">
        <v>0.19958333333333333</v>
      </c>
      <c r="AJ18" s="32">
        <v>0.20174768518518518</v>
      </c>
      <c r="AK18" s="32">
        <v>0.23576388888888888</v>
      </c>
      <c r="AL18" s="32">
        <v>0.2695486111111111</v>
      </c>
      <c r="AM18" s="37"/>
      <c r="AN18" s="37"/>
      <c r="AO18" s="37"/>
      <c r="AP18" s="37"/>
      <c r="AQ18" s="37"/>
    </row>
    <row r="19" spans="1:43" ht="13.5">
      <c r="A19" s="29">
        <v>16</v>
      </c>
      <c r="B19" s="30" t="s">
        <v>330</v>
      </c>
      <c r="C19" s="31" t="s">
        <v>129</v>
      </c>
      <c r="D19" s="31" t="s">
        <v>331</v>
      </c>
      <c r="E19" s="32">
        <f>Z19-Y19+AP19-AO19</f>
        <v>0</v>
      </c>
      <c r="F19" s="33">
        <f>(9-COUNT(X19,Y19,AB19,AC19,AD19,AF19,AH19,AI19,AK19))*коэффициенты!$B$2</f>
        <v>0</v>
      </c>
      <c r="G19" s="34">
        <f>((SIGN(AA19)*-1)+1)*коэффициенты!$B$3+((SIGN(AG19)*-1)+1)*коэффициенты!$B$4+((SIGN(AJ19)*-1)+1)*коэффициенты!$B$5+((SIGN(AL19)*-1)+1)*коэффициенты!$B$6</f>
        <v>0</v>
      </c>
      <c r="H19" s="34">
        <f>SIGN(AE19)*коэффициенты!$B$4</f>
        <v>30</v>
      </c>
      <c r="I19" s="35">
        <f>IF(AA19&gt;0,(AA19-Z19)*коэффициенты!$B$13)+IF(AL19&gt;0,(AL19-AK19)*коэффициенты!$B$14)+IF(AN19&gt;0,(AN19-AM19)*коэффициенты!$B$15)+IF(AJ19&gt;0,(AJ19-AI19)*коэффициенты!$B$16)</f>
        <v>0.191284722222222</v>
      </c>
      <c r="J19" s="34">
        <f>VLOOKUP(C19,коэффициенты!$E$2:$R$300,5,FALSE)</f>
        <v>30</v>
      </c>
      <c r="K19" s="34">
        <f>VLOOKUP(C19,коэффициенты!$E$2:$R$300,6,FALSE)</f>
        <v>0</v>
      </c>
      <c r="L19" s="34">
        <f>VLOOKUP(C19,коэффициенты!$E$2:$R$300,7,FALSE)</f>
        <v>0</v>
      </c>
      <c r="M19" s="34">
        <f>VLOOKUP(C19,коэффициенты!$E$2:$R$300,8,FALSE)</f>
        <v>0</v>
      </c>
      <c r="N19" s="34">
        <f>VLOOKUP(C19,коэффициенты!$E$2:$R$300,9,FALSE)</f>
        <v>30</v>
      </c>
      <c r="O19" s="34">
        <f>VLOOKUP(C19,коэффициенты!$E$2:$R$300,10,FALSE)</f>
        <v>60</v>
      </c>
      <c r="P19" s="34">
        <f>VLOOKUP(C19,коэффициенты!$E$2:$R$300,11,FALSE)</f>
        <v>60</v>
      </c>
      <c r="Q19" s="34">
        <f>VLOOKUP(C19,коэффициенты!$E$2:$R$300,12,FALSE)</f>
        <v>30</v>
      </c>
      <c r="R19" s="34">
        <f>VLOOKUP(C19,коэффициенты!$E$2:$R$300,13,FALSE)</f>
        <v>30</v>
      </c>
      <c r="S19" s="34">
        <f>VLOOKUP(C19,коэффициенты!$E$2:$R$300,14,FALSE)</f>
        <v>30</v>
      </c>
      <c r="T19" s="34">
        <f>VLOOKUP(C19,коэффициенты!$E$2:$S$300,15,FALSE)</f>
        <v>0</v>
      </c>
      <c r="U19" s="34">
        <f>VLOOKUP(C19,коэффициенты!$E$2:$U$300,16,FALSE)</f>
        <v>100</v>
      </c>
      <c r="V19" s="34">
        <f>VLOOKUP(C19,коэффициенты!$E$2:$U$300,17,FALSE)</f>
        <v>20</v>
      </c>
      <c r="W19" s="36">
        <f>D19-E19+TIME(0,F19+G19,0)-TIME(0,H19,0)+I19+TIME(0,SUM(J19:M19),0)-TIME(0,SUM(N19:V19),0)</f>
        <v>0.2772337962962961</v>
      </c>
      <c r="X19" s="32">
        <v>0.009756944444444445</v>
      </c>
      <c r="Y19" s="32">
        <v>0.049317129629629634</v>
      </c>
      <c r="Z19" s="37">
        <v>0.049317129629629634</v>
      </c>
      <c r="AA19" s="32">
        <v>0.05108796296296297</v>
      </c>
      <c r="AB19" s="32">
        <v>0.08780092592592592</v>
      </c>
      <c r="AC19" s="32">
        <v>0.0996875</v>
      </c>
      <c r="AD19" s="32">
        <v>0.1315625</v>
      </c>
      <c r="AE19" s="32">
        <v>0.1328125</v>
      </c>
      <c r="AF19" s="32">
        <v>0.15770833333333334</v>
      </c>
      <c r="AG19" s="32">
        <v>0.16168981481481481</v>
      </c>
      <c r="AH19" s="32">
        <v>0.18878472222222223</v>
      </c>
      <c r="AI19" s="32">
        <v>0.18047453703703706</v>
      </c>
      <c r="AJ19" s="32">
        <v>0.18170138888888887</v>
      </c>
      <c r="AK19" s="32">
        <v>0.22086805555555555</v>
      </c>
      <c r="AL19" s="32">
        <v>0.2619444444444445</v>
      </c>
      <c r="AM19" s="37"/>
      <c r="AN19" s="37"/>
      <c r="AO19" s="37"/>
      <c r="AP19" s="37"/>
      <c r="AQ19" s="37"/>
    </row>
    <row r="20" spans="1:43" ht="13.5">
      <c r="A20" s="29">
        <v>17</v>
      </c>
      <c r="B20" s="30" t="s">
        <v>322</v>
      </c>
      <c r="C20" s="31" t="s">
        <v>165</v>
      </c>
      <c r="D20" s="31" t="s">
        <v>323</v>
      </c>
      <c r="E20" s="32">
        <f>Z20-Y20+AP20-AO20</f>
        <v>0</v>
      </c>
      <c r="F20" s="33">
        <f>(9-COUNT(X20,Y20,AB20,AC20,AD20,AF20,AH20,AI20,AK20))*коэффициенты!$B$2</f>
        <v>0</v>
      </c>
      <c r="G20" s="34">
        <f>((SIGN(AA20)*-1)+1)*коэффициенты!$B$3+((SIGN(AG20)*-1)+1)*коэффициенты!$B$4+((SIGN(AJ20)*-1)+1)*коэффициенты!$B$5+((SIGN(AL20)*-1)+1)*коэффициенты!$B$6</f>
        <v>0</v>
      </c>
      <c r="H20" s="34">
        <f>SIGN(AE20)*коэффициенты!$B$4</f>
        <v>30</v>
      </c>
      <c r="I20" s="35">
        <f>IF(AA20&gt;0,(AA20-Z20)*коэффициенты!$B$13)+IF(AL20&gt;0,(AL20-AK20)*коэффициенты!$B$14)+IF(AN20&gt;0,(AN20-AM20)*коэффициенты!$B$15)+IF(AJ20&gt;0,(AJ20-AI20)*коэффициенты!$B$16)</f>
        <v>0.17254629629629625</v>
      </c>
      <c r="J20" s="34">
        <f>VLOOKUP(C20,коэффициенты!$E$2:$R$300,5,FALSE)</f>
        <v>0</v>
      </c>
      <c r="K20" s="34">
        <f>VLOOKUP(C20,коэффициенты!$E$2:$R$300,6,FALSE)</f>
        <v>0</v>
      </c>
      <c r="L20" s="34">
        <f>VLOOKUP(C20,коэффициенты!$E$2:$R$300,7,FALSE)</f>
        <v>0</v>
      </c>
      <c r="M20" s="34">
        <f>VLOOKUP(C20,коэффициенты!$E$2:$R$300,8,FALSE)</f>
        <v>0</v>
      </c>
      <c r="N20" s="34">
        <f>VLOOKUP(C20,коэффициенты!$E$2:$R$300,9,FALSE)</f>
        <v>30</v>
      </c>
      <c r="O20" s="34">
        <f>VLOOKUP(C20,коэффициенты!$E$2:$R$300,10,FALSE)</f>
        <v>60</v>
      </c>
      <c r="P20" s="34">
        <f>VLOOKUP(C20,коэффициенты!$E$2:$R$300,11,FALSE)</f>
        <v>45</v>
      </c>
      <c r="Q20" s="34">
        <f>VLOOKUP(C20,коэффициенты!$E$2:$R$300,12,FALSE)</f>
        <v>30</v>
      </c>
      <c r="R20" s="34">
        <f>VLOOKUP(C20,коэффициенты!$E$2:$R$300,13,FALSE)</f>
        <v>30</v>
      </c>
      <c r="S20" s="34">
        <f>VLOOKUP(C20,коэффициенты!$E$2:$R$300,14,FALSE)</f>
        <v>30</v>
      </c>
      <c r="T20" s="34">
        <f>VLOOKUP(C20,коэффициенты!$E$2:$S$300,15,FALSE)</f>
        <v>0</v>
      </c>
      <c r="U20" s="34">
        <f>VLOOKUP(C20,коэффициенты!$E$2:$U$300,16,FALSE)</f>
        <v>90</v>
      </c>
      <c r="V20" s="34">
        <f>VLOOKUP(C20,коэффициенты!$E$2:$U$300,17,FALSE)</f>
        <v>0</v>
      </c>
      <c r="W20" s="36">
        <f>D20-E20+TIME(0,F20+G20,0)-TIME(0,H20,0)+I20+TIME(0,SUM(J20:M20),0)-TIME(0,SUM(N20:V20),0)</f>
        <v>0.28150462962962963</v>
      </c>
      <c r="X20" s="32">
        <v>0.010636574074074074</v>
      </c>
      <c r="Y20" s="32">
        <v>0.06737268518518519</v>
      </c>
      <c r="Z20" s="37">
        <v>0.06737268518518519</v>
      </c>
      <c r="AA20" s="32">
        <v>0.0684375</v>
      </c>
      <c r="AB20" s="32">
        <v>0.10423611111111113</v>
      </c>
      <c r="AC20" s="32">
        <v>0.12525462962962963</v>
      </c>
      <c r="AD20" s="37">
        <v>0.15625</v>
      </c>
      <c r="AE20" s="32">
        <v>0.15679398148148146</v>
      </c>
      <c r="AF20" s="32">
        <v>0.1660648148148148</v>
      </c>
      <c r="AG20" s="32">
        <v>0.1682060185185185</v>
      </c>
      <c r="AH20" s="32">
        <v>0.20251157407407408</v>
      </c>
      <c r="AI20" s="32">
        <v>0.1870601851851852</v>
      </c>
      <c r="AJ20" s="32">
        <v>0.19493055555555558</v>
      </c>
      <c r="AK20" s="32">
        <v>0.23422453703703705</v>
      </c>
      <c r="AL20" s="32">
        <v>0.2572569444444444</v>
      </c>
      <c r="AM20" s="37"/>
      <c r="AN20" s="37"/>
      <c r="AO20" s="37"/>
      <c r="AP20" s="37"/>
      <c r="AQ20" s="37"/>
    </row>
    <row r="21" spans="1:43" ht="13.5">
      <c r="A21" s="29">
        <v>18</v>
      </c>
      <c r="B21" s="30" t="s">
        <v>310</v>
      </c>
      <c r="C21" s="31" t="s">
        <v>146</v>
      </c>
      <c r="D21" s="31" t="s">
        <v>311</v>
      </c>
      <c r="E21" s="32">
        <f>Z21-Y21+AP21-AO21</f>
        <v>0.0019560185185185236</v>
      </c>
      <c r="F21" s="33">
        <f>(9-COUNT(X21,Y21,AB21,AC21,AD21,AF21,AH21,AI21,AK21))*коэффициенты!$B$2</f>
        <v>0</v>
      </c>
      <c r="G21" s="34">
        <f>((SIGN(AA21)*-1)+1)*коэффициенты!$B$3+((SIGN(AG21)*-1)+1)*коэффициенты!$B$4+((SIGN(AJ21)*-1)+1)*коэффициенты!$B$5+((SIGN(AL21)*-1)+1)*коэффициенты!$B$6</f>
        <v>0</v>
      </c>
      <c r="H21" s="34">
        <f>SIGN(AE21)*коэффициенты!$B$4</f>
        <v>0</v>
      </c>
      <c r="I21" s="35">
        <f>IF(AA21&gt;0,(AA21-Z21)*коэффициенты!$B$13)+IF(AL21&gt;0,(AL21-AK21)*коэффициенты!$B$14)+IF(AN21&gt;0,(AN21-AM21)*коэффициенты!$B$15)+IF(AJ21&gt;0,(AJ21-AI21)*коэффициенты!$B$16)</f>
        <v>0.13927083333333354</v>
      </c>
      <c r="J21" s="34">
        <f>VLOOKUP(C21,коэффициенты!$E$2:$R$300,5,FALSE)</f>
        <v>0</v>
      </c>
      <c r="K21" s="34">
        <f>VLOOKUP(C21,коэффициенты!$E$2:$R$300,6,FALSE)</f>
        <v>120</v>
      </c>
      <c r="L21" s="34">
        <f>VLOOKUP(C21,коэффициенты!$E$2:$R$300,7,FALSE)</f>
        <v>0</v>
      </c>
      <c r="M21" s="34">
        <f>VLOOKUP(C21,коэффициенты!$E$2:$R$300,8,FALSE)</f>
        <v>0</v>
      </c>
      <c r="N21" s="34">
        <f>VLOOKUP(C21,коэффициенты!$E$2:$R$300,9,FALSE)</f>
        <v>30</v>
      </c>
      <c r="O21" s="34">
        <f>VLOOKUP(C21,коэффициенты!$E$2:$R$300,10,FALSE)</f>
        <v>0</v>
      </c>
      <c r="P21" s="34">
        <f>VLOOKUP(C21,коэффициенты!$E$2:$R$300,11,FALSE)</f>
        <v>75</v>
      </c>
      <c r="Q21" s="34">
        <f>VLOOKUP(C21,коэффициенты!$E$2:$R$300,12,FALSE)</f>
        <v>30</v>
      </c>
      <c r="R21" s="34">
        <f>VLOOKUP(C21,коэффициенты!$E$2:$R$300,13,FALSE)</f>
        <v>30</v>
      </c>
      <c r="S21" s="34">
        <f>VLOOKUP(C21,коэффициенты!$E$2:$R$300,14,FALSE)</f>
        <v>0</v>
      </c>
      <c r="T21" s="34">
        <f>VLOOKUP(C21,коэффициенты!$E$2:$S$300,15,FALSE)</f>
        <v>60</v>
      </c>
      <c r="U21" s="34">
        <f>VLOOKUP(C21,коэффициенты!$E$2:$U$300,16,FALSE)</f>
        <v>140</v>
      </c>
      <c r="V21" s="34">
        <f>VLOOKUP(C21,коэффициенты!$E$2:$U$300,17,FALSE)</f>
        <v>10</v>
      </c>
      <c r="W21" s="36">
        <f>D21-E21+TIME(0,F21+G21,0)-TIME(0,H21,0)+I21+TIME(0,SUM(J21:M21),0)-TIME(0,SUM(N21:V21),0)</f>
        <v>0.2847337962962965</v>
      </c>
      <c r="X21" s="32">
        <v>0.010439814814814813</v>
      </c>
      <c r="Y21" s="32">
        <v>0.0640625</v>
      </c>
      <c r="Z21" s="32">
        <v>0.06601851851851852</v>
      </c>
      <c r="AA21" s="32">
        <v>0.0675</v>
      </c>
      <c r="AB21" s="32">
        <v>0.09186342592592593</v>
      </c>
      <c r="AC21" s="32">
        <v>0.11725694444444446</v>
      </c>
      <c r="AD21" s="32">
        <v>0.13425925925925927</v>
      </c>
      <c r="AE21" s="37"/>
      <c r="AF21" s="32">
        <v>0.1582638888888889</v>
      </c>
      <c r="AG21" s="32">
        <v>0.1604398148148148</v>
      </c>
      <c r="AH21" s="32">
        <v>0.1849537037037037</v>
      </c>
      <c r="AI21" s="32">
        <v>0.1768287037037037</v>
      </c>
      <c r="AJ21" s="32">
        <v>0.17836805555555557</v>
      </c>
      <c r="AK21" s="32">
        <v>0.21513888888888888</v>
      </c>
      <c r="AL21" s="32">
        <v>0.24315972222222224</v>
      </c>
      <c r="AM21" s="37"/>
      <c r="AN21" s="37"/>
      <c r="AO21" s="37"/>
      <c r="AP21" s="37"/>
      <c r="AQ21" s="37"/>
    </row>
    <row r="22" spans="1:43" ht="13.5">
      <c r="A22" s="29">
        <v>19</v>
      </c>
      <c r="B22" s="30" t="s">
        <v>332</v>
      </c>
      <c r="C22" s="31" t="s">
        <v>195</v>
      </c>
      <c r="D22" s="31" t="s">
        <v>333</v>
      </c>
      <c r="E22" s="32">
        <f>Z22-Y22+AP22-AO22</f>
        <v>0</v>
      </c>
      <c r="F22" s="33">
        <f>(9-COUNT(X22,Y22,AB22,AC22,AD22,AF22,AH22,AI22,AK22))*коэффициенты!$B$2</f>
        <v>0</v>
      </c>
      <c r="G22" s="34">
        <f>((SIGN(AA22)*-1)+1)*коэффициенты!$B$3+((SIGN(AG22)*-1)+1)*коэффициенты!$B$4+((SIGN(AJ22)*-1)+1)*коэффициенты!$B$5+((SIGN(AL22)*-1)+1)*коэффициенты!$B$6</f>
        <v>0</v>
      </c>
      <c r="H22" s="34">
        <f>SIGN(AE22)*коэффициенты!$B$4</f>
        <v>30</v>
      </c>
      <c r="I22" s="35">
        <f>IF(AA22&gt;0,(AA22-Z22)*коэффициенты!$B$13)+IF(AL22&gt;0,(AL22-AK22)*коэффициенты!$B$14)+IF(AN22&gt;0,(AN22-AM22)*коэффициенты!$B$15)+IF(AJ22&gt;0,(AJ22-AI22)*коэффициенты!$B$16)</f>
        <v>0.15915509259259258</v>
      </c>
      <c r="J22" s="34">
        <f>VLOOKUP(C22,коэффициенты!$E$2:$R$300,5,FALSE)</f>
        <v>0</v>
      </c>
      <c r="K22" s="34">
        <f>VLOOKUP(C22,коэффициенты!$E$2:$R$300,6,FALSE)</f>
        <v>0</v>
      </c>
      <c r="L22" s="34">
        <f>VLOOKUP(C22,коэффициенты!$E$2:$R$300,7,FALSE)</f>
        <v>60</v>
      </c>
      <c r="M22" s="34">
        <f>VLOOKUP(C22,коэффициенты!$E$2:$R$300,8,FALSE)</f>
        <v>0</v>
      </c>
      <c r="N22" s="34">
        <f>VLOOKUP(C22,коэффициенты!$E$2:$R$300,9,FALSE)</f>
        <v>30</v>
      </c>
      <c r="O22" s="34">
        <f>VLOOKUP(C22,коэффициенты!$E$2:$R$300,10,FALSE)</f>
        <v>60</v>
      </c>
      <c r="P22" s="34">
        <f>VLOOKUP(C22,коэффициенты!$E$2:$R$300,11,FALSE)</f>
        <v>75</v>
      </c>
      <c r="Q22" s="34">
        <f>VLOOKUP(C22,коэффициенты!$E$2:$R$300,12,FALSE)</f>
        <v>30</v>
      </c>
      <c r="R22" s="34">
        <f>VLOOKUP(C22,коэффициенты!$E$2:$R$300,13,FALSE)</f>
        <v>30</v>
      </c>
      <c r="S22" s="34">
        <f>VLOOKUP(C22,коэффициенты!$E$2:$R$300,14,FALSE)</f>
        <v>30</v>
      </c>
      <c r="T22" s="34">
        <f>VLOOKUP(C22,коэффициенты!$E$2:$S$300,15,FALSE)</f>
        <v>60</v>
      </c>
      <c r="U22" s="34">
        <f>VLOOKUP(C22,коэффициенты!$E$2:$U$300,16,FALSE)</f>
        <v>100</v>
      </c>
      <c r="V22" s="34">
        <f>VLOOKUP(C22,коэффициенты!$E$2:$U$300,17,FALSE)</f>
        <v>0</v>
      </c>
      <c r="W22" s="36">
        <f>D22-E22+TIME(0,F22+G22,0)-TIME(0,H22,0)+I22+TIME(0,SUM(J22:M22),0)-TIME(0,SUM(N22:V22),0)</f>
        <v>0.2910648148148148</v>
      </c>
      <c r="X22" s="32">
        <v>0.011354166666666667</v>
      </c>
      <c r="Y22" s="32">
        <v>0.08758101851851852</v>
      </c>
      <c r="Z22" s="37">
        <v>0.08758101851851852</v>
      </c>
      <c r="AA22" s="32">
        <v>0.08900462962962963</v>
      </c>
      <c r="AB22" s="32">
        <v>0.12313657407407408</v>
      </c>
      <c r="AC22" s="32">
        <v>0.1444791666666667</v>
      </c>
      <c r="AD22" s="32">
        <v>0.20276620370370368</v>
      </c>
      <c r="AE22" s="32">
        <v>0.21119212962962963</v>
      </c>
      <c r="AF22" s="32">
        <v>0.22456018518518517</v>
      </c>
      <c r="AG22" s="32">
        <v>0.228125</v>
      </c>
      <c r="AH22" s="32">
        <v>0.2621527777777778</v>
      </c>
      <c r="AI22" s="32">
        <v>0.25234953703703705</v>
      </c>
      <c r="AJ22" s="32">
        <v>0.25332175925925926</v>
      </c>
      <c r="AK22" s="32">
        <v>0.31167824074074074</v>
      </c>
      <c r="AL22" s="32">
        <v>0.3460763888888889</v>
      </c>
      <c r="AM22" s="37"/>
      <c r="AN22" s="37"/>
      <c r="AO22" s="37"/>
      <c r="AP22" s="37"/>
      <c r="AQ22" s="37"/>
    </row>
    <row r="23" spans="1:43" ht="13.5">
      <c r="A23" s="29">
        <v>20</v>
      </c>
      <c r="B23" s="30" t="s">
        <v>344</v>
      </c>
      <c r="C23" s="31" t="s">
        <v>149</v>
      </c>
      <c r="D23" s="31" t="s">
        <v>345</v>
      </c>
      <c r="E23" s="32">
        <f>Z23-Y23+AP23-AO23</f>
        <v>0</v>
      </c>
      <c r="F23" s="33">
        <f>(9-COUNT(X23,Y23,AB23,AC23,AD23,AF23,AH23,AI23,AK23))*коэффициенты!$B$2</f>
        <v>0</v>
      </c>
      <c r="G23" s="34">
        <f>((SIGN(AA23)*-1)+1)*коэффициенты!$B$3+((SIGN(AG23)*-1)+1)*коэффициенты!$B$4+((SIGN(AJ23)*-1)+1)*коэффициенты!$B$5+((SIGN(AL23)*-1)+1)*коэффициенты!$B$6</f>
        <v>0</v>
      </c>
      <c r="H23" s="34">
        <f>SIGN(AE23)*коэффициенты!$B$4</f>
        <v>30</v>
      </c>
      <c r="I23" s="35">
        <f>IF(AA23&gt;0,(AA23-Z23)*коэффициенты!$B$13)+IF(AL23&gt;0,(AL23-AK23)*коэффициенты!$B$14)+IF(AN23&gt;0,(AN23-AM23)*коэффициенты!$B$15)+IF(AJ23&gt;0,(AJ23-AI23)*коэффициенты!$B$16)</f>
        <v>0.19971064814814832</v>
      </c>
      <c r="J23" s="34">
        <f>VLOOKUP(C23,коэффициенты!$E$2:$R$300,5,FALSE)</f>
        <v>0</v>
      </c>
      <c r="K23" s="34">
        <f>VLOOKUP(C23,коэффициенты!$E$2:$R$300,6,FALSE)</f>
        <v>0</v>
      </c>
      <c r="L23" s="34">
        <f>VLOOKUP(C23,коэффициенты!$E$2:$R$300,7,FALSE)</f>
        <v>0</v>
      </c>
      <c r="M23" s="34">
        <f>VLOOKUP(C23,коэффициенты!$E$2:$R$300,8,FALSE)</f>
        <v>0</v>
      </c>
      <c r="N23" s="34">
        <f>VLOOKUP(C23,коэффициенты!$E$2:$R$300,9,FALSE)</f>
        <v>30</v>
      </c>
      <c r="O23" s="34">
        <f>VLOOKUP(C23,коэффициенты!$E$2:$R$300,10,FALSE)</f>
        <v>60</v>
      </c>
      <c r="P23" s="34">
        <f>VLOOKUP(C23,коэффициенты!$E$2:$R$300,11,FALSE)</f>
        <v>75</v>
      </c>
      <c r="Q23" s="34">
        <f>VLOOKUP(C23,коэффициенты!$E$2:$R$300,12,FALSE)</f>
        <v>30</v>
      </c>
      <c r="R23" s="34">
        <f>VLOOKUP(C23,коэффициенты!$E$2:$R$300,13,FALSE)</f>
        <v>30</v>
      </c>
      <c r="S23" s="34">
        <f>VLOOKUP(C23,коэффициенты!$E$2:$R$300,14,FALSE)</f>
        <v>30</v>
      </c>
      <c r="T23" s="34">
        <f>VLOOKUP(C23,коэффициенты!$E$2:$S$300,15,FALSE)</f>
        <v>60</v>
      </c>
      <c r="U23" s="34">
        <f>VLOOKUP(C23,коэффициенты!$E$2:$U$300,16,FALSE)</f>
        <v>80</v>
      </c>
      <c r="V23" s="34">
        <f>VLOOKUP(C23,коэффициенты!$E$2:$U$300,17,FALSE)</f>
        <v>0</v>
      </c>
      <c r="W23" s="36">
        <f>D23-E23+TIME(0,F23+G23,0)-TIME(0,H23,0)+I23+TIME(0,SUM(J23:M23),0)-TIME(0,SUM(N23:V23),0)</f>
        <v>0.30173611111111137</v>
      </c>
      <c r="X23" s="32">
        <v>0.011898148148148149</v>
      </c>
      <c r="Y23" s="32">
        <v>0.0938888888888889</v>
      </c>
      <c r="Z23" s="37">
        <v>0.0938888888888889</v>
      </c>
      <c r="AA23" s="32">
        <v>0.09576388888888888</v>
      </c>
      <c r="AB23" s="32">
        <v>0.12230324074074074</v>
      </c>
      <c r="AC23" s="32">
        <v>0.15096064814814816</v>
      </c>
      <c r="AD23" s="32">
        <v>0.18339120370370368</v>
      </c>
      <c r="AE23" s="32">
        <v>0.1842476851851852</v>
      </c>
      <c r="AF23" s="32">
        <v>0.24979166666666666</v>
      </c>
      <c r="AG23" s="32">
        <v>0.2526041666666667</v>
      </c>
      <c r="AH23" s="32">
        <v>0.22642361111111112</v>
      </c>
      <c r="AI23" s="32">
        <v>0.2129861111111111</v>
      </c>
      <c r="AJ23" s="32">
        <v>0.2166550925925926</v>
      </c>
      <c r="AK23" s="32">
        <v>0.28435185185185186</v>
      </c>
      <c r="AL23" s="32">
        <v>0.32180555555555557</v>
      </c>
      <c r="AM23" s="37"/>
      <c r="AN23" s="37"/>
      <c r="AO23" s="37"/>
      <c r="AP23" s="37"/>
      <c r="AQ23" s="37"/>
    </row>
    <row r="24" spans="1:43" ht="13.5">
      <c r="A24" s="29">
        <v>21</v>
      </c>
      <c r="B24" s="30" t="s">
        <v>334</v>
      </c>
      <c r="C24" s="31" t="s">
        <v>133</v>
      </c>
      <c r="D24" s="31" t="s">
        <v>335</v>
      </c>
      <c r="E24" s="32">
        <f>Z24-Y24+AP24-AO24</f>
        <v>0</v>
      </c>
      <c r="F24" s="33">
        <f>(9-COUNT(X24,Y24,AB24,AC24,AD24,AF24,AH24,AI24,AK24))*коэффициенты!$B$2</f>
        <v>0</v>
      </c>
      <c r="G24" s="34">
        <f>((SIGN(AA24)*-1)+1)*коэффициенты!$B$3+((SIGN(AG24)*-1)+1)*коэффициенты!$B$4+((SIGN(AJ24)*-1)+1)*коэффициенты!$B$5+((SIGN(AL24)*-1)+1)*коэффициенты!$B$6</f>
        <v>0</v>
      </c>
      <c r="H24" s="34">
        <f>SIGN(AE24)*коэффициенты!$B$4</f>
        <v>30</v>
      </c>
      <c r="I24" s="35">
        <f>IF(AA24&gt;0,(AA24-Z24)*коэффициенты!$B$13)+IF(AL24&gt;0,(AL24-AK24)*коэффициенты!$B$14)+IF(AN24&gt;0,(AN24-AM24)*коэффициенты!$B$15)+IF(AJ24&gt;0,(AJ24-AI24)*коэффициенты!$B$16)</f>
        <v>0.20099537037037057</v>
      </c>
      <c r="J24" s="34">
        <f>VLOOKUP(C24,коэффициенты!$E$2:$R$300,5,FALSE)</f>
        <v>45</v>
      </c>
      <c r="K24" s="34">
        <f>VLOOKUP(C24,коэффициенты!$E$2:$R$300,6,FALSE)</f>
        <v>0</v>
      </c>
      <c r="L24" s="34">
        <f>VLOOKUP(C24,коэффициенты!$E$2:$R$300,7,FALSE)</f>
        <v>0</v>
      </c>
      <c r="M24" s="34">
        <f>VLOOKUP(C24,коэффициенты!$E$2:$R$300,8,FALSE)</f>
        <v>0</v>
      </c>
      <c r="N24" s="34">
        <f>VLOOKUP(C24,коэффициенты!$E$2:$R$300,9,FALSE)</f>
        <v>0</v>
      </c>
      <c r="O24" s="34">
        <f>VLOOKUP(C24,коэффициенты!$E$2:$R$300,10,FALSE)</f>
        <v>60</v>
      </c>
      <c r="P24" s="34">
        <f>VLOOKUP(C24,коэффициенты!$E$2:$R$300,11,FALSE)</f>
        <v>60</v>
      </c>
      <c r="Q24" s="34">
        <f>VLOOKUP(C24,коэффициенты!$E$2:$R$300,12,FALSE)</f>
        <v>30</v>
      </c>
      <c r="R24" s="34">
        <f>VLOOKUP(C24,коэффициенты!$E$2:$R$300,13,FALSE)</f>
        <v>30</v>
      </c>
      <c r="S24" s="34">
        <f>VLOOKUP(C24,коэффициенты!$E$2:$R$300,14,FALSE)</f>
        <v>30</v>
      </c>
      <c r="T24" s="34">
        <f>VLOOKUP(C24,коэффициенты!$E$2:$S$300,15,FALSE)</f>
        <v>60</v>
      </c>
      <c r="U24" s="34">
        <f>VLOOKUP(C24,коэффициенты!$E$2:$U$300,16,FALSE)</f>
        <v>110</v>
      </c>
      <c r="V24" s="34">
        <f>VLOOKUP(C24,коэффициенты!$E$2:$U$300,17,FALSE)</f>
        <v>0</v>
      </c>
      <c r="W24" s="36">
        <f>D24-E24+TIME(0,F24+G24,0)-TIME(0,H24,0)+I24+TIME(0,SUM(J24:M24),0)-TIME(0,SUM(N24:V24),0)</f>
        <v>0.32292824074074095</v>
      </c>
      <c r="X24" s="32">
        <v>0.011400462962962965</v>
      </c>
      <c r="Y24" s="32">
        <v>0.07208333333333333</v>
      </c>
      <c r="Z24" s="37">
        <v>0.07208333333333333</v>
      </c>
      <c r="AA24" s="32">
        <v>0.07341435185185186</v>
      </c>
      <c r="AB24" s="32">
        <v>0.1405324074074074</v>
      </c>
      <c r="AC24" s="32">
        <v>0.15922453703703704</v>
      </c>
      <c r="AD24" s="32">
        <v>0.18733796296296298</v>
      </c>
      <c r="AE24" s="32">
        <v>0.18763888888888888</v>
      </c>
      <c r="AF24" s="32">
        <v>0.19630787037037037</v>
      </c>
      <c r="AG24" s="32">
        <v>0.20049768518518518</v>
      </c>
      <c r="AH24" s="32">
        <v>0.2307986111111111</v>
      </c>
      <c r="AI24" s="32">
        <v>0.21943287037037038</v>
      </c>
      <c r="AJ24" s="32">
        <v>0.2232638888888889</v>
      </c>
      <c r="AK24" s="32">
        <v>0.26813657407407404</v>
      </c>
      <c r="AL24" s="32">
        <v>0.3067708333333333</v>
      </c>
      <c r="AM24" s="37"/>
      <c r="AN24" s="37"/>
      <c r="AO24" s="37"/>
      <c r="AP24" s="37"/>
      <c r="AQ24" s="37"/>
    </row>
    <row r="25" spans="1:43" ht="13.5">
      <c r="A25" s="29">
        <v>22</v>
      </c>
      <c r="B25" s="30" t="s">
        <v>350</v>
      </c>
      <c r="C25" s="31" t="s">
        <v>148</v>
      </c>
      <c r="D25" s="31" t="s">
        <v>351</v>
      </c>
      <c r="E25" s="32">
        <f>Z25-Y25+AP25-AO25</f>
        <v>0</v>
      </c>
      <c r="F25" s="33">
        <f>(9-COUNT(X25,Y25,AB25,AC25,AD25,AF25,AH25,AI25,AK25))*коэффициенты!$B$2</f>
        <v>0</v>
      </c>
      <c r="G25" s="34">
        <f>((SIGN(AA25)*-1)+1)*коэффициенты!$B$3+((SIGN(AG25)*-1)+1)*коэффициенты!$B$4+((SIGN(AJ25)*-1)+1)*коэффициенты!$B$5+((SIGN(AL25)*-1)+1)*коэффициенты!$B$6</f>
        <v>0</v>
      </c>
      <c r="H25" s="34">
        <f>SIGN(AE25)*коэффициенты!$B$4</f>
        <v>0</v>
      </c>
      <c r="I25" s="35">
        <f>IF(AA25&gt;0,(AA25-Z25)*коэффициенты!$B$13)+IF(AL25&gt;0,(AL25-AK25)*коэффициенты!$B$14)+IF(AN25&gt;0,(AN25-AM25)*коэффициенты!$B$15)+IF(AJ25&gt;0,(AJ25-AI25)*коэффициенты!$B$16)</f>
        <v>0.16123842592592608</v>
      </c>
      <c r="J25" s="34">
        <f>VLOOKUP(C25,коэффициенты!$E$2:$R$300,5,FALSE)</f>
        <v>30</v>
      </c>
      <c r="K25" s="34">
        <f>VLOOKUP(C25,коэффициенты!$E$2:$R$300,6,FALSE)</f>
        <v>0</v>
      </c>
      <c r="L25" s="34">
        <f>VLOOKUP(C25,коэффициенты!$E$2:$R$300,7,FALSE)</f>
        <v>0</v>
      </c>
      <c r="M25" s="34">
        <f>VLOOKUP(C25,коэффициенты!$E$2:$R$300,8,FALSE)</f>
        <v>0</v>
      </c>
      <c r="N25" s="34">
        <f>VLOOKUP(C25,коэффициенты!$E$2:$R$300,9,FALSE)</f>
        <v>30</v>
      </c>
      <c r="O25" s="34">
        <f>VLOOKUP(C25,коэффициенты!$E$2:$R$300,10,FALSE)</f>
        <v>60</v>
      </c>
      <c r="P25" s="34">
        <f>VLOOKUP(C25,коэффициенты!$E$2:$R$300,11,FALSE)</f>
        <v>75</v>
      </c>
      <c r="Q25" s="34">
        <f>VLOOKUP(C25,коэффициенты!$E$2:$R$300,12,FALSE)</f>
        <v>30</v>
      </c>
      <c r="R25" s="34">
        <f>VLOOKUP(C25,коэффициенты!$E$2:$R$300,13,FALSE)</f>
        <v>30</v>
      </c>
      <c r="S25" s="34">
        <f>VLOOKUP(C25,коэффициенты!$E$2:$R$300,14,FALSE)</f>
        <v>30</v>
      </c>
      <c r="T25" s="34">
        <f>VLOOKUP(C25,коэффициенты!$E$2:$S$300,15,FALSE)</f>
        <v>60</v>
      </c>
      <c r="U25" s="34">
        <f>VLOOKUP(C25,коэффициенты!$E$2:$U$300,16,FALSE)</f>
        <v>90</v>
      </c>
      <c r="V25" s="34">
        <f>VLOOKUP(C25,коэффициенты!$E$2:$U$300,17,FALSE)</f>
        <v>0</v>
      </c>
      <c r="W25" s="36">
        <f>D25-E25+TIME(0,F25+G25,0)-TIME(0,H25,0)+I25+TIME(0,SUM(J25:M25),0)-TIME(0,SUM(N25:V25),0)</f>
        <v>0.3234259259259261</v>
      </c>
      <c r="X25" s="32">
        <v>0.017974537037037035</v>
      </c>
      <c r="Y25" s="32">
        <v>0.11340277777777778</v>
      </c>
      <c r="Z25" s="37">
        <v>0.11340277777777778</v>
      </c>
      <c r="AA25" s="32">
        <v>0.11422453703703704</v>
      </c>
      <c r="AB25" s="32">
        <v>0.15797453703703704</v>
      </c>
      <c r="AC25" s="32">
        <v>0.19141203703703705</v>
      </c>
      <c r="AD25" s="32">
        <v>0.22246527777777778</v>
      </c>
      <c r="AE25" s="37"/>
      <c r="AF25" s="32">
        <v>0.23572916666666666</v>
      </c>
      <c r="AG25" s="32">
        <v>0.23827546296296295</v>
      </c>
      <c r="AH25" s="32">
        <v>0.2762384259259259</v>
      </c>
      <c r="AI25" s="32">
        <v>0.25493055555555555</v>
      </c>
      <c r="AJ25" s="32">
        <v>0.25636574074074076</v>
      </c>
      <c r="AK25" s="32">
        <v>0.3040162037037037</v>
      </c>
      <c r="AL25" s="32">
        <v>0.33924768518518517</v>
      </c>
      <c r="AM25" s="37"/>
      <c r="AN25" s="37"/>
      <c r="AO25" s="37"/>
      <c r="AP25" s="37"/>
      <c r="AQ25" s="37"/>
    </row>
    <row r="26" spans="1:43" ht="13.5">
      <c r="A26" s="29">
        <v>23</v>
      </c>
      <c r="B26" s="30" t="s">
        <v>300</v>
      </c>
      <c r="C26" s="31" t="s">
        <v>144</v>
      </c>
      <c r="D26" s="31" t="s">
        <v>301</v>
      </c>
      <c r="E26" s="32">
        <f>Z26-Y26+AP26-AO26</f>
        <v>0.0007638888888888973</v>
      </c>
      <c r="F26" s="33">
        <f>(9-COUNT(X26,Y26,AB26,AC26,AD26,AF26,AH26,AI26,AK26))*коэффициенты!$B$2</f>
        <v>0</v>
      </c>
      <c r="G26" s="34">
        <f>((SIGN(AA26)*-1)+1)*коэффициенты!$B$3+((SIGN(AG26)*-1)+1)*коэффициенты!$B$4+((SIGN(AJ26)*-1)+1)*коэффициенты!$B$5+((SIGN(AL26)*-1)+1)*коэффициенты!$B$6</f>
        <v>0</v>
      </c>
      <c r="H26" s="34">
        <f>SIGN(AE26)*коэффициенты!$B$4</f>
        <v>30</v>
      </c>
      <c r="I26" s="35">
        <f>IF(AA26&gt;0,(AA26-Z26)*коэффициенты!$B$13)+IF(AL26&gt;0,(AL26-AK26)*коэффициенты!$B$14)+IF(AN26&gt;0,(AN26-AM26)*коэффициенты!$B$15)+IF(AJ26&gt;0,(AJ26-AI26)*коэффициенты!$B$16)</f>
        <v>0.15978009259259263</v>
      </c>
      <c r="J26" s="34">
        <f>VLOOKUP(C26,коэффициенты!$E$2:$R$300,5,FALSE)</f>
        <v>0</v>
      </c>
      <c r="K26" s="34">
        <f>VLOOKUP(C26,коэффициенты!$E$2:$R$300,6,FALSE)</f>
        <v>120</v>
      </c>
      <c r="L26" s="34">
        <f>VLOOKUP(C26,коэффициенты!$E$2:$R$300,7,FALSE)</f>
        <v>0</v>
      </c>
      <c r="M26" s="34">
        <f>VLOOKUP(C26,коэффициенты!$E$2:$R$300,8,FALSE)</f>
        <v>0</v>
      </c>
      <c r="N26" s="34">
        <f>VLOOKUP(C26,коэффициенты!$E$2:$R$300,9,FALSE)</f>
        <v>30</v>
      </c>
      <c r="O26" s="34">
        <f>VLOOKUP(C26,коэффициенты!$E$2:$R$300,10,FALSE)</f>
        <v>0</v>
      </c>
      <c r="P26" s="34">
        <f>VLOOKUP(C26,коэффициенты!$E$2:$R$300,11,FALSE)</f>
        <v>45</v>
      </c>
      <c r="Q26" s="34">
        <f>VLOOKUP(C26,коэффициенты!$E$2:$R$300,12,FALSE)</f>
        <v>30</v>
      </c>
      <c r="R26" s="34">
        <f>VLOOKUP(C26,коэффициенты!$E$2:$R$300,13,FALSE)</f>
        <v>30</v>
      </c>
      <c r="S26" s="34">
        <f>VLOOKUP(C26,коэффициенты!$E$2:$R$300,14,FALSE)</f>
        <v>0</v>
      </c>
      <c r="T26" s="34">
        <f>VLOOKUP(C26,коэффициенты!$E$2:$S$300,15,FALSE)</f>
        <v>60</v>
      </c>
      <c r="U26" s="34">
        <f>VLOOKUP(C26,коэффициенты!$E$2:$U$300,16,FALSE)</f>
        <v>90</v>
      </c>
      <c r="V26" s="34">
        <f>VLOOKUP(C26,коэффициенты!$E$2:$U$300,17,FALSE)</f>
        <v>0</v>
      </c>
      <c r="W26" s="36">
        <f>D26-E26+TIME(0,F26+G26,0)-TIME(0,H26,0)+I26+TIME(0,SUM(J26:M26),0)-TIME(0,SUM(N26:V26),0)</f>
        <v>0.33261574074074085</v>
      </c>
      <c r="X26" s="32">
        <v>0.018229166666666668</v>
      </c>
      <c r="Y26" s="32">
        <v>0.06476851851851852</v>
      </c>
      <c r="Z26" s="32">
        <v>0.06553240740740741</v>
      </c>
      <c r="AA26" s="32">
        <v>0.06677083333333333</v>
      </c>
      <c r="AB26" s="32">
        <v>0.09125</v>
      </c>
      <c r="AC26" s="32">
        <v>0.10303240740740742</v>
      </c>
      <c r="AD26" s="32">
        <v>0.1376273148148148</v>
      </c>
      <c r="AE26" s="32">
        <v>0.13864583333333333</v>
      </c>
      <c r="AF26" s="32">
        <v>0.15711805555555555</v>
      </c>
      <c r="AG26" s="32">
        <v>0.16488425925925926</v>
      </c>
      <c r="AH26" s="32">
        <v>0.19789351851851852</v>
      </c>
      <c r="AI26" s="32">
        <v>0.17746527777777776</v>
      </c>
      <c r="AJ26" s="32">
        <v>0.1803125</v>
      </c>
      <c r="AK26" s="32">
        <v>0.2140625</v>
      </c>
      <c r="AL26" s="32">
        <v>0.24481481481481482</v>
      </c>
      <c r="AM26" s="37"/>
      <c r="AN26" s="37"/>
      <c r="AO26" s="37"/>
      <c r="AP26" s="37"/>
      <c r="AQ26" s="37"/>
    </row>
    <row r="27" spans="1:43" ht="13.5">
      <c r="A27" s="29">
        <v>24</v>
      </c>
      <c r="B27" s="30" t="s">
        <v>316</v>
      </c>
      <c r="C27" s="31" t="s">
        <v>155</v>
      </c>
      <c r="D27" s="31" t="s">
        <v>317</v>
      </c>
      <c r="E27" s="32">
        <f>Z27-Y27+AP27-AO27</f>
        <v>0</v>
      </c>
      <c r="F27" s="33">
        <f>(9-COUNT(X27,Y27,AB27,AC27,AD27,AF27,AH27,AI27,AK27))*коэффициенты!$B$2</f>
        <v>0</v>
      </c>
      <c r="G27" s="34">
        <f>((SIGN(AA27)*-1)+1)*коэффициенты!$B$3+((SIGN(AG27)*-1)+1)*коэффициенты!$B$4+((SIGN(AJ27)*-1)+1)*коэффициенты!$B$5+((SIGN(AL27)*-1)+1)*коэффициенты!$B$6</f>
        <v>0</v>
      </c>
      <c r="H27" s="34">
        <f>SIGN(AE27)*коэффициенты!$B$4</f>
        <v>30</v>
      </c>
      <c r="I27" s="35">
        <f>IF(AA27&gt;0,(AA27-Z27)*коэффициенты!$B$13)+IF(AL27&gt;0,(AL27-AK27)*коэффициенты!$B$14)+IF(AN27&gt;0,(AN27-AM27)*коэффициенты!$B$15)+IF(AJ27&gt;0,(AJ27-AI27)*коэффициенты!$B$16)</f>
        <v>0.16877314814814773</v>
      </c>
      <c r="J27" s="34">
        <f>VLOOKUP(C27,коэффициенты!$E$2:$R$300,5,FALSE)</f>
        <v>0</v>
      </c>
      <c r="K27" s="34">
        <f>VLOOKUP(C27,коэффициенты!$E$2:$R$300,6,FALSE)</f>
        <v>120</v>
      </c>
      <c r="L27" s="34">
        <f>VLOOKUP(C27,коэффициенты!$E$2:$R$300,7,FALSE)</f>
        <v>0</v>
      </c>
      <c r="M27" s="34">
        <f>VLOOKUP(C27,коэффициенты!$E$2:$R$300,8,FALSE)</f>
        <v>0</v>
      </c>
      <c r="N27" s="34">
        <f>VLOOKUP(C27,коэффициенты!$E$2:$R$300,9,FALSE)</f>
        <v>30</v>
      </c>
      <c r="O27" s="34">
        <f>VLOOKUP(C27,коэффициенты!$E$2:$R$300,10,FALSE)</f>
        <v>60</v>
      </c>
      <c r="P27" s="34">
        <f>VLOOKUP(C27,коэффициенты!$E$2:$R$300,11,FALSE)</f>
        <v>60</v>
      </c>
      <c r="Q27" s="34">
        <f>VLOOKUP(C27,коэффициенты!$E$2:$R$300,12,FALSE)</f>
        <v>30</v>
      </c>
      <c r="R27" s="34">
        <f>VLOOKUP(C27,коэффициенты!$E$2:$R$300,13,FALSE)</f>
        <v>30</v>
      </c>
      <c r="S27" s="34">
        <f>VLOOKUP(C27,коэффициенты!$E$2:$R$300,14,FALSE)</f>
        <v>0</v>
      </c>
      <c r="T27" s="34">
        <f>VLOOKUP(C27,коэффициенты!$E$2:$S$300,15,FALSE)</f>
        <v>60</v>
      </c>
      <c r="U27" s="34">
        <f>VLOOKUP(C27,коэффициенты!$E$2:$U$300,16,FALSE)</f>
        <v>80</v>
      </c>
      <c r="V27" s="34">
        <f>VLOOKUP(C27,коэффициенты!$E$2:$U$300,17,FALSE)</f>
        <v>0</v>
      </c>
      <c r="W27" s="36">
        <f>D27-E27+TIME(0,F27+G27,0)-TIME(0,H27,0)+I27+TIME(0,SUM(J27:M27),0)-TIME(0,SUM(N27:V27),0)</f>
        <v>0.3326504629629625</v>
      </c>
      <c r="X27" s="32">
        <v>0.015150462962962963</v>
      </c>
      <c r="Y27" s="32">
        <v>0.08913194444444444</v>
      </c>
      <c r="Z27" s="37">
        <v>0.08913194444444444</v>
      </c>
      <c r="AA27" s="32">
        <v>0.0902662037037037</v>
      </c>
      <c r="AB27" s="32">
        <v>0.11541666666666667</v>
      </c>
      <c r="AC27" s="32">
        <v>0.13650462962962964</v>
      </c>
      <c r="AD27" s="32">
        <v>0.16848379629629628</v>
      </c>
      <c r="AE27" s="32">
        <v>0.17011574074074073</v>
      </c>
      <c r="AF27" s="32">
        <v>0.18034722222222221</v>
      </c>
      <c r="AG27" s="32">
        <v>0.18366898148148147</v>
      </c>
      <c r="AH27" s="32">
        <v>0.21122685185185186</v>
      </c>
      <c r="AI27" s="32">
        <v>0.19847222222222224</v>
      </c>
      <c r="AJ27" s="32">
        <v>0.2023611111111111</v>
      </c>
      <c r="AK27" s="32">
        <v>0.25082175925925926</v>
      </c>
      <c r="AL27" s="32">
        <v>0.28171296296296294</v>
      </c>
      <c r="AM27" s="37"/>
      <c r="AN27" s="37"/>
      <c r="AO27" s="37"/>
      <c r="AP27" s="37"/>
      <c r="AQ27" s="37"/>
    </row>
    <row r="28" spans="1:43" ht="13.5">
      <c r="A28" s="29">
        <v>25</v>
      </c>
      <c r="B28" s="30" t="s">
        <v>362</v>
      </c>
      <c r="C28" s="31" t="s">
        <v>132</v>
      </c>
      <c r="D28" s="31" t="s">
        <v>363</v>
      </c>
      <c r="E28" s="32">
        <f>Z28-Y28+AP28-AO28</f>
        <v>0.005254629629629637</v>
      </c>
      <c r="F28" s="33">
        <f>(9-COUNT(X28,Y28,AB28,AC28,AD28,AF28,AH28,AI28,AK28))*коэффициенты!$B$2</f>
        <v>0</v>
      </c>
      <c r="G28" s="34">
        <f>((SIGN(AA28)*-1)+1)*коэффициенты!$B$3+((SIGN(AG28)*-1)+1)*коэффициенты!$B$4+((SIGN(AJ28)*-1)+1)*коэффициенты!$B$5+((SIGN(AL28)*-1)+1)*коэффициенты!$B$6</f>
        <v>0</v>
      </c>
      <c r="H28" s="34">
        <f>SIGN(AE28)*коэффициенты!$B$4</f>
        <v>30</v>
      </c>
      <c r="I28" s="35">
        <f>IF(AA28&gt;0,(AA28-Z28)*коэффициенты!$B$13)+IF(AL28&gt;0,(AL28-AK28)*коэффициенты!$B$14)+IF(AN28&gt;0,(AN28-AM28)*коэффициенты!$B$15)+IF(AJ28&gt;0,(AJ28-AI28)*коэффициенты!$B$16)</f>
        <v>0.1908449074074074</v>
      </c>
      <c r="J28" s="34">
        <f>VLOOKUP(C28,коэффициенты!$E$2:$R$300,5,FALSE)</f>
        <v>45</v>
      </c>
      <c r="K28" s="34">
        <f>VLOOKUP(C28,коэффициенты!$E$2:$R$300,6,FALSE)</f>
        <v>0</v>
      </c>
      <c r="L28" s="34">
        <f>VLOOKUP(C28,коэффициенты!$E$2:$R$300,7,FALSE)</f>
        <v>0</v>
      </c>
      <c r="M28" s="34">
        <f>VLOOKUP(C28,коэффициенты!$E$2:$R$300,8,FALSE)</f>
        <v>0</v>
      </c>
      <c r="N28" s="34">
        <f>VLOOKUP(C28,коэффициенты!$E$2:$R$300,9,FALSE)</f>
        <v>30</v>
      </c>
      <c r="O28" s="34">
        <f>VLOOKUP(C28,коэффициенты!$E$2:$R$300,10,FALSE)</f>
        <v>60</v>
      </c>
      <c r="P28" s="34">
        <f>VLOOKUP(C28,коэффициенты!$E$2:$R$300,11,FALSE)</f>
        <v>75</v>
      </c>
      <c r="Q28" s="34">
        <f>VLOOKUP(C28,коэффициенты!$E$2:$R$300,12,FALSE)</f>
        <v>30</v>
      </c>
      <c r="R28" s="34">
        <f>VLOOKUP(C28,коэффициенты!$E$2:$R$300,13,FALSE)</f>
        <v>30</v>
      </c>
      <c r="S28" s="34">
        <f>VLOOKUP(C28,коэффициенты!$E$2:$R$300,14,FALSE)</f>
        <v>0</v>
      </c>
      <c r="T28" s="34">
        <f>VLOOKUP(C28,коэффициенты!$E$2:$S$300,15,FALSE)</f>
        <v>60</v>
      </c>
      <c r="U28" s="34">
        <f>VLOOKUP(C28,коэффициенты!$E$2:$U$300,16,FALSE)</f>
        <v>90</v>
      </c>
      <c r="V28" s="34">
        <f>VLOOKUP(C28,коэффициенты!$E$2:$U$300,17,FALSE)</f>
        <v>0</v>
      </c>
      <c r="W28" s="36">
        <f>D28-E28+TIME(0,F28+G28,0)-TIME(0,H28,0)+I28+TIME(0,SUM(J28:M28),0)-TIME(0,SUM(N28:V28),0)</f>
        <v>0.3346064814814815</v>
      </c>
      <c r="X28" s="32">
        <v>0.011099537037037038</v>
      </c>
      <c r="Y28" s="32">
        <v>0.09412037037037037</v>
      </c>
      <c r="Z28" s="32">
        <v>0.099375</v>
      </c>
      <c r="AA28" s="41">
        <v>0.10145833333333333</v>
      </c>
      <c r="AB28" s="32">
        <v>0.14023148148148148</v>
      </c>
      <c r="AC28" s="32">
        <v>0.18486111111111111</v>
      </c>
      <c r="AD28" s="32">
        <v>0.21275462962962963</v>
      </c>
      <c r="AE28" s="32">
        <v>0.21407407407407408</v>
      </c>
      <c r="AF28" s="32">
        <v>0.2531365740740741</v>
      </c>
      <c r="AG28" s="32">
        <v>0.25515046296296295</v>
      </c>
      <c r="AH28" s="32">
        <v>0.2622569444444444</v>
      </c>
      <c r="AI28" s="32">
        <v>0.24122685185185186</v>
      </c>
      <c r="AJ28" s="32">
        <v>0.24248842592592593</v>
      </c>
      <c r="AK28" s="32">
        <v>0.2928125</v>
      </c>
      <c r="AL28" s="32">
        <v>0.3329976851851852</v>
      </c>
      <c r="AM28" s="37"/>
      <c r="AN28" s="37"/>
      <c r="AO28" s="37"/>
      <c r="AP28" s="37"/>
      <c r="AQ28" s="37"/>
    </row>
    <row r="29" spans="1:43" ht="13.5">
      <c r="A29" s="29">
        <v>26</v>
      </c>
      <c r="B29" s="30" t="s">
        <v>312</v>
      </c>
      <c r="C29" s="31" t="s">
        <v>142</v>
      </c>
      <c r="D29" s="31" t="s">
        <v>313</v>
      </c>
      <c r="E29" s="32">
        <f>Z29-Y29+AP29-AO29</f>
        <v>0.0011689814814814792</v>
      </c>
      <c r="F29" s="33">
        <f>(9-COUNT(X29,Y29,AB29,AC29,AD29,AF29,AH29,AI29,AK29))*коэффициенты!$B$2</f>
        <v>0</v>
      </c>
      <c r="G29" s="34">
        <f>((SIGN(AA29)*-1)+1)*коэффициенты!$B$3+((SIGN(AG29)*-1)+1)*коэффициенты!$B$4+((SIGN(AJ29)*-1)+1)*коэффициенты!$B$5+((SIGN(AL29)*-1)+1)*коэффициенты!$B$6</f>
        <v>0</v>
      </c>
      <c r="H29" s="34">
        <f>SIGN(AE29)*коэффициенты!$B$4</f>
        <v>30</v>
      </c>
      <c r="I29" s="35">
        <f>IF(AA29&gt;0,(AA29-Z29)*коэффициенты!$B$13)+IF(AL29&gt;0,(AL29-AK29)*коэффициенты!$B$14)+IF(AN29&gt;0,(AN29-AM29)*коэффициенты!$B$15)+IF(AJ29&gt;0,(AJ29-AI29)*коэффициенты!$B$16)</f>
        <v>0.1851736111111109</v>
      </c>
      <c r="J29" s="34">
        <f>VLOOKUP(C29,коэффициенты!$E$2:$R$300,5,FALSE)</f>
        <v>30</v>
      </c>
      <c r="K29" s="34">
        <f>VLOOKUP(C29,коэффициенты!$E$2:$R$300,6,FALSE)</f>
        <v>0</v>
      </c>
      <c r="L29" s="34">
        <f>VLOOKUP(C29,коэффициенты!$E$2:$R$300,7,FALSE)</f>
        <v>0</v>
      </c>
      <c r="M29" s="34">
        <f>VLOOKUP(C29,коэффициенты!$E$2:$R$300,8,FALSE)</f>
        <v>0</v>
      </c>
      <c r="N29" s="34">
        <f>VLOOKUP(C29,коэффициенты!$E$2:$R$300,9,FALSE)</f>
        <v>30</v>
      </c>
      <c r="O29" s="34">
        <f>VLOOKUP(C29,коэффициенты!$E$2:$R$300,10,FALSE)</f>
        <v>0</v>
      </c>
      <c r="P29" s="34">
        <f>VLOOKUP(C29,коэффициенты!$E$2:$R$300,11,FALSE)</f>
        <v>15</v>
      </c>
      <c r="Q29" s="34">
        <f>VLOOKUP(C29,коэффициенты!$E$2:$R$300,12,FALSE)</f>
        <v>30</v>
      </c>
      <c r="R29" s="34">
        <f>VLOOKUP(C29,коэффициенты!$E$2:$R$300,13,FALSE)</f>
        <v>30</v>
      </c>
      <c r="S29" s="34">
        <f>VLOOKUP(C29,коэффициенты!$E$2:$R$300,14,FALSE)</f>
        <v>30</v>
      </c>
      <c r="T29" s="34">
        <f>VLOOKUP(C29,коэффициенты!$E$2:$S$300,15,FALSE)</f>
        <v>60</v>
      </c>
      <c r="U29" s="34">
        <f>VLOOKUP(C29,коэффициенты!$E$2:$U$300,16,FALSE)</f>
        <v>120</v>
      </c>
      <c r="V29" s="34">
        <f>VLOOKUP(C29,коэффициенты!$E$2:$U$300,17,FALSE)</f>
        <v>0</v>
      </c>
      <c r="W29" s="36">
        <f>D29-E29+TIME(0,F29+G29,0)-TIME(0,H29,0)+I29+TIME(0,SUM(J29:M29),0)-TIME(0,SUM(N29:V29),0)</f>
        <v>0.3396527777777776</v>
      </c>
      <c r="X29" s="32">
        <v>0.013912037037037037</v>
      </c>
      <c r="Y29" s="32">
        <v>0.07822916666666667</v>
      </c>
      <c r="Z29" s="32">
        <v>0.07939814814814815</v>
      </c>
      <c r="AA29" s="32">
        <v>0.08134259259259259</v>
      </c>
      <c r="AB29" s="32">
        <v>0.12104166666666666</v>
      </c>
      <c r="AC29" s="32">
        <v>0.14445601851851853</v>
      </c>
      <c r="AD29" s="32">
        <v>0.18091435185185187</v>
      </c>
      <c r="AE29" s="32">
        <v>0.18265046296296295</v>
      </c>
      <c r="AF29" s="32">
        <v>0.24</v>
      </c>
      <c r="AG29" s="32">
        <v>0.2425347222222222</v>
      </c>
      <c r="AH29" s="32">
        <v>0.22554398148148147</v>
      </c>
      <c r="AI29" s="32">
        <v>0.20752314814814818</v>
      </c>
      <c r="AJ29" s="32">
        <v>0.21640046296296298</v>
      </c>
      <c r="AK29" s="32">
        <v>0.26712962962962966</v>
      </c>
      <c r="AL29" s="32">
        <v>0.2890740740740741</v>
      </c>
      <c r="AM29" s="37"/>
      <c r="AN29" s="37"/>
      <c r="AO29" s="37"/>
      <c r="AP29" s="37"/>
      <c r="AQ29" s="37"/>
    </row>
    <row r="30" spans="1:43" ht="13.5">
      <c r="A30" s="29">
        <v>27</v>
      </c>
      <c r="B30" s="30" t="s">
        <v>318</v>
      </c>
      <c r="C30" s="31" t="s">
        <v>157</v>
      </c>
      <c r="D30" s="31" t="s">
        <v>319</v>
      </c>
      <c r="E30" s="32">
        <f>Z30-Y30+AP30-AO30</f>
        <v>0</v>
      </c>
      <c r="F30" s="33">
        <f>(9-COUNT(X30,Y30,AB30,AC30,AD30,AF30,AH30,AI30,AK30))*коэффициенты!$B$2</f>
        <v>0</v>
      </c>
      <c r="G30" s="34">
        <f>((SIGN(AA30)*-1)+1)*коэффициенты!$B$3+((SIGN(AG30)*-1)+1)*коэффициенты!$B$4+((SIGN(AJ30)*-1)+1)*коэффициенты!$B$5+((SIGN(AL30)*-1)+1)*коэффициенты!$B$6</f>
        <v>0</v>
      </c>
      <c r="H30" s="34">
        <f>SIGN(AE30)*коэффициенты!$B$4</f>
        <v>30</v>
      </c>
      <c r="I30" s="35">
        <f>IF(AA30&gt;0,(AA30-Z30)*коэффициенты!$B$13)+IF(AL30&gt;0,(AL30-AK30)*коэффициенты!$B$14)+IF(AN30&gt;0,(AN30-AM30)*коэффициенты!$B$15)+IF(AJ30&gt;0,(AJ30-AI30)*коэффициенты!$B$16)</f>
        <v>0.15144675925925902</v>
      </c>
      <c r="J30" s="34">
        <f>VLOOKUP(C30,коэффициенты!$E$2:$R$300,5,FALSE)</f>
        <v>30</v>
      </c>
      <c r="K30" s="34">
        <f>VLOOKUP(C30,коэффициенты!$E$2:$R$300,6,FALSE)</f>
        <v>120</v>
      </c>
      <c r="L30" s="34">
        <f>VLOOKUP(C30,коэффициенты!$E$2:$R$300,7,FALSE)</f>
        <v>0</v>
      </c>
      <c r="M30" s="34">
        <f>VLOOKUP(C30,коэффициенты!$E$2:$R$300,8,FALSE)</f>
        <v>0</v>
      </c>
      <c r="N30" s="34">
        <f>VLOOKUP(C30,коэффициенты!$E$2:$R$300,9,FALSE)</f>
        <v>0</v>
      </c>
      <c r="O30" s="34">
        <f>VLOOKUP(C30,коэффициенты!$E$2:$R$300,10,FALSE)</f>
        <v>60</v>
      </c>
      <c r="P30" s="34">
        <f>VLOOKUP(C30,коэффициенты!$E$2:$R$300,11,FALSE)</f>
        <v>60</v>
      </c>
      <c r="Q30" s="34">
        <f>VLOOKUP(C30,коэффициенты!$E$2:$R$300,12,FALSE)</f>
        <v>0</v>
      </c>
      <c r="R30" s="34">
        <f>VLOOKUP(C30,коэффициенты!$E$2:$R$300,13,FALSE)</f>
        <v>30</v>
      </c>
      <c r="S30" s="34">
        <f>VLOOKUP(C30,коэффициенты!$E$2:$R$300,14,FALSE)</f>
        <v>0</v>
      </c>
      <c r="T30" s="34">
        <f>VLOOKUP(C30,коэффициенты!$E$2:$S$300,15,FALSE)</f>
        <v>60</v>
      </c>
      <c r="U30" s="34">
        <f>VLOOKUP(C30,коэффициенты!$E$2:$U$300,16,FALSE)</f>
        <v>140</v>
      </c>
      <c r="V30" s="34">
        <f>VLOOKUP(C30,коэффициенты!$E$2:$U$300,17,FALSE)</f>
        <v>0</v>
      </c>
      <c r="W30" s="36">
        <f>D30-E30+TIME(0,F30+G30,0)-TIME(0,H30,0)+I30+TIME(0,SUM(J30:M30),0)-TIME(0,SUM(N30:V30),0)</f>
        <v>0.34106481481481454</v>
      </c>
      <c r="X30" s="32">
        <v>0.012615740740740742</v>
      </c>
      <c r="Y30" s="32">
        <v>0.09608796296296296</v>
      </c>
      <c r="Z30" s="37">
        <v>0.09608796296296296</v>
      </c>
      <c r="AA30" s="32">
        <v>0.09766203703703703</v>
      </c>
      <c r="AB30" s="32">
        <v>0.11841435185185185</v>
      </c>
      <c r="AC30" s="32">
        <v>0.13627314814814814</v>
      </c>
      <c r="AD30" s="32">
        <v>0.15731481481481482</v>
      </c>
      <c r="AE30" s="32">
        <v>0.15866898148148148</v>
      </c>
      <c r="AF30" s="32">
        <v>0.19524305555555554</v>
      </c>
      <c r="AG30" s="32">
        <v>0.1971064814814815</v>
      </c>
      <c r="AH30" s="32">
        <v>0.2029976851851852</v>
      </c>
      <c r="AI30" s="32">
        <v>0.1711689814814815</v>
      </c>
      <c r="AJ30" s="32">
        <v>0.17224537037037035</v>
      </c>
      <c r="AK30" s="32">
        <v>0.24513888888888888</v>
      </c>
      <c r="AL30" s="32">
        <v>0.277037037037037</v>
      </c>
      <c r="AM30" s="37"/>
      <c r="AN30" s="37"/>
      <c r="AO30" s="37"/>
      <c r="AP30" s="37"/>
      <c r="AQ30" s="37"/>
    </row>
    <row r="31" spans="1:43" ht="13.5">
      <c r="A31" s="29">
        <v>28</v>
      </c>
      <c r="B31" s="30" t="s">
        <v>346</v>
      </c>
      <c r="C31" s="31" t="s">
        <v>152</v>
      </c>
      <c r="D31" s="31" t="s">
        <v>347</v>
      </c>
      <c r="E31" s="32">
        <f>Z31-Y31+AP31-AO31</f>
        <v>0</v>
      </c>
      <c r="F31" s="33">
        <f>(9-COUNT(X31,Y31,AB31,AC31,AD31,AF31,AH31,AI31,AK31))*коэффициенты!$B$2</f>
        <v>0</v>
      </c>
      <c r="G31" s="34">
        <f>((SIGN(AA31)*-1)+1)*коэффициенты!$B$3+((SIGN(AG31)*-1)+1)*коэффициенты!$B$4+((SIGN(AJ31)*-1)+1)*коэффициенты!$B$5+((SIGN(AL31)*-1)+1)*коэффициенты!$B$6</f>
        <v>0</v>
      </c>
      <c r="H31" s="34">
        <f>SIGN(AE31)*коэффициенты!$B$4</f>
        <v>30</v>
      </c>
      <c r="I31" s="35">
        <f>IF(AA31&gt;0,(AA31-Z31)*коэффициенты!$B$13)+IF(AL31&gt;0,(AL31-AK31)*коэффициенты!$B$14)+IF(AN31&gt;0,(AN31-AM31)*коэффициенты!$B$15)+IF(AJ31&gt;0,(AJ31-AI31)*коэффициенты!$B$16)</f>
        <v>0.15287037037037055</v>
      </c>
      <c r="J31" s="34">
        <f>VLOOKUP(C31,коэффициенты!$E$2:$R$300,5,FALSE)</f>
        <v>0</v>
      </c>
      <c r="K31" s="34">
        <f>VLOOKUP(C31,коэффициенты!$E$2:$R$300,6,FALSE)</f>
        <v>0</v>
      </c>
      <c r="L31" s="34">
        <f>VLOOKUP(C31,коэффициенты!$E$2:$R$300,7,FALSE)</f>
        <v>0</v>
      </c>
      <c r="M31" s="34">
        <f>VLOOKUP(C31,коэффициенты!$E$2:$R$300,8,FALSE)</f>
        <v>0</v>
      </c>
      <c r="N31" s="34">
        <f>VLOOKUP(C31,коэффициенты!$E$2:$R$300,9,FALSE)</f>
        <v>0</v>
      </c>
      <c r="O31" s="34">
        <f>VLOOKUP(C31,коэффициенты!$E$2:$R$300,10,FALSE)</f>
        <v>0</v>
      </c>
      <c r="P31" s="34">
        <f>VLOOKUP(C31,коэффициенты!$E$2:$R$300,11,FALSE)</f>
        <v>45</v>
      </c>
      <c r="Q31" s="34">
        <f>VLOOKUP(C31,коэффициенты!$E$2:$R$300,12,FALSE)</f>
        <v>30</v>
      </c>
      <c r="R31" s="34">
        <f>VLOOKUP(C31,коэффициенты!$E$2:$R$300,13,FALSE)</f>
        <v>30</v>
      </c>
      <c r="S31" s="34">
        <f>VLOOKUP(C31,коэффициенты!$E$2:$R$300,14,FALSE)</f>
        <v>30</v>
      </c>
      <c r="T31" s="34">
        <f>VLOOKUP(C31,коэффициенты!$E$2:$S$300,15,FALSE)</f>
        <v>0</v>
      </c>
      <c r="U31" s="34">
        <f>VLOOKUP(C31,коэффициенты!$E$2:$U$300,16,FALSE)</f>
        <v>110</v>
      </c>
      <c r="V31" s="34">
        <f>VLOOKUP(C31,коэффициенты!$E$2:$U$300,17,FALSE)</f>
        <v>0</v>
      </c>
      <c r="W31" s="36">
        <f>D31-E31+TIME(0,F31+G31,0)-TIME(0,H31,0)+I31+TIME(0,SUM(J31:M31),0)-TIME(0,SUM(N31:V31),0)</f>
        <v>0.34520833333333356</v>
      </c>
      <c r="X31" s="32">
        <v>0.025821759259259256</v>
      </c>
      <c r="Y31" s="32">
        <v>0.09443287037037036</v>
      </c>
      <c r="Z31" s="37">
        <v>0.09443287037037036</v>
      </c>
      <c r="AA31" s="32">
        <v>0.09508101851851852</v>
      </c>
      <c r="AB31" s="32">
        <v>0.12159722222222223</v>
      </c>
      <c r="AC31" s="32">
        <v>0.13435185185185186</v>
      </c>
      <c r="AD31" s="32">
        <v>0.17635416666666667</v>
      </c>
      <c r="AE31" s="32">
        <v>0.1774189814814815</v>
      </c>
      <c r="AF31" s="32">
        <v>0.18965277777777778</v>
      </c>
      <c r="AG31" s="32">
        <v>0.19216435185185185</v>
      </c>
      <c r="AH31" s="32">
        <v>0.23307870370370373</v>
      </c>
      <c r="AI31" s="32">
        <v>0.2146875</v>
      </c>
      <c r="AJ31" s="41">
        <v>0.21746527777777777</v>
      </c>
      <c r="AK31" s="32">
        <v>0.2635300925925926</v>
      </c>
      <c r="AL31" s="32">
        <v>0.29403935185185187</v>
      </c>
      <c r="AM31" s="37"/>
      <c r="AN31" s="37"/>
      <c r="AO31" s="37"/>
      <c r="AP31" s="37"/>
      <c r="AQ31" s="37"/>
    </row>
    <row r="32" spans="1:43" ht="13.5">
      <c r="A32" s="29">
        <v>29</v>
      </c>
      <c r="B32" s="30" t="s">
        <v>366</v>
      </c>
      <c r="C32" s="31" t="s">
        <v>145</v>
      </c>
      <c r="D32" s="31" t="s">
        <v>367</v>
      </c>
      <c r="E32" s="32">
        <f>Z32-Y32+AP32-AO32</f>
        <v>0</v>
      </c>
      <c r="F32" s="33">
        <f>(9-COUNT(X32,Y32,AB32,AC32,AD32,AF32,AH32,AI32,AK32))*коэффициенты!$B$2</f>
        <v>0</v>
      </c>
      <c r="G32" s="34">
        <f>((SIGN(AA32)*-1)+1)*коэффициенты!$B$3+((SIGN(AG32)*-1)+1)*коэффициенты!$B$4+((SIGN(AJ32)*-1)+1)*коэффициенты!$B$5+((SIGN(AL32)*-1)+1)*коэффициенты!$B$6</f>
        <v>0</v>
      </c>
      <c r="H32" s="34">
        <f>SIGN(AE32)*коэффициенты!$B$4</f>
        <v>30</v>
      </c>
      <c r="I32" s="35">
        <f>IF(AA32&gt;0,(AA32-Z32)*коэффициенты!$B$13)+IF(AL32&gt;0,(AL32-AK32)*коэффициенты!$B$14)+IF(AN32&gt;0,(AN32-AM32)*коэффициенты!$B$15)+IF(AJ32&gt;0,(AJ32-AI32)*коэффициенты!$B$16)</f>
        <v>0.16829861111111127</v>
      </c>
      <c r="J32" s="34">
        <f>VLOOKUP(C32,коэффициенты!$E$2:$R$300,5,FALSE)</f>
        <v>60</v>
      </c>
      <c r="K32" s="34">
        <f>VLOOKUP(C32,коэффициенты!$E$2:$R$300,6,FALSE)</f>
        <v>0</v>
      </c>
      <c r="L32" s="34">
        <f>VLOOKUP(C32,коэффициенты!$E$2:$R$300,7,FALSE)</f>
        <v>0</v>
      </c>
      <c r="M32" s="34">
        <f>VLOOKUP(C32,коэффициенты!$E$2:$R$300,8,FALSE)</f>
        <v>0</v>
      </c>
      <c r="N32" s="34">
        <f>VLOOKUP(C32,коэффициенты!$E$2:$R$300,9,FALSE)</f>
        <v>30</v>
      </c>
      <c r="O32" s="34">
        <f>VLOOKUP(C32,коэффициенты!$E$2:$R$300,10,FALSE)</f>
        <v>0</v>
      </c>
      <c r="P32" s="34">
        <f>VLOOKUP(C32,коэффициенты!$E$2:$R$300,11,FALSE)</f>
        <v>60</v>
      </c>
      <c r="Q32" s="34">
        <f>VLOOKUP(C32,коэффициенты!$E$2:$R$300,12,FALSE)</f>
        <v>30</v>
      </c>
      <c r="R32" s="34">
        <f>VLOOKUP(C32,коэффициенты!$E$2:$R$300,13,FALSE)</f>
        <v>30</v>
      </c>
      <c r="S32" s="34">
        <f>VLOOKUP(C32,коэффициенты!$E$2:$R$300,14,FALSE)</f>
        <v>30</v>
      </c>
      <c r="T32" s="34">
        <f>VLOOKUP(C32,коэффициенты!$E$2:$S$300,15,FALSE)</f>
        <v>60</v>
      </c>
      <c r="U32" s="34">
        <f>VLOOKUP(C32,коэффициенты!$E$2:$U$300,16,FALSE)</f>
        <v>110</v>
      </c>
      <c r="V32" s="34">
        <f>VLOOKUP(C32,коэффициенты!$E$2:$U$300,17,FALSE)</f>
        <v>0</v>
      </c>
      <c r="W32" s="36">
        <f>D32-E32+TIME(0,F32+G32,0)-TIME(0,H32,0)+I32+TIME(0,SUM(J32:M32),0)-TIME(0,SUM(N32:V32),0)</f>
        <v>0.3493171296296297</v>
      </c>
      <c r="X32" s="32">
        <v>0.011412037037037038</v>
      </c>
      <c r="Y32" s="32">
        <v>0.09130787037037037</v>
      </c>
      <c r="Z32" s="37">
        <v>0.09130787037037037</v>
      </c>
      <c r="AA32" s="32">
        <v>0.09239583333333333</v>
      </c>
      <c r="AB32" s="32">
        <v>0.11721064814814815</v>
      </c>
      <c r="AC32" s="32">
        <v>0.1633564814814815</v>
      </c>
      <c r="AD32" s="32">
        <v>0.18917824074074074</v>
      </c>
      <c r="AE32" s="32">
        <v>0.18899305555555557</v>
      </c>
      <c r="AF32" s="32">
        <v>0.20204861111111114</v>
      </c>
      <c r="AG32" s="32">
        <v>0.20355324074074074</v>
      </c>
      <c r="AH32" s="41">
        <v>0.2076388888888889</v>
      </c>
      <c r="AI32" s="32">
        <v>0.2347222222222222</v>
      </c>
      <c r="AJ32" s="32">
        <v>0.23572916666666666</v>
      </c>
      <c r="AK32" s="32">
        <v>0.2854513888888889</v>
      </c>
      <c r="AL32" s="32">
        <v>0.3228125</v>
      </c>
      <c r="AM32" s="37"/>
      <c r="AN32" s="37"/>
      <c r="AO32" s="37"/>
      <c r="AP32" s="37"/>
      <c r="AQ32" s="37"/>
    </row>
    <row r="33" spans="1:43" ht="13.5">
      <c r="A33" s="29">
        <v>30</v>
      </c>
      <c r="B33" s="30" t="s">
        <v>338</v>
      </c>
      <c r="C33" s="31" t="s">
        <v>150</v>
      </c>
      <c r="D33" s="31" t="s">
        <v>339</v>
      </c>
      <c r="E33" s="32">
        <f>Z33-Y33+AP33-AO33</f>
        <v>0</v>
      </c>
      <c r="F33" s="33">
        <f>(9-COUNT(X33,Y33,AB33,AC33,AD33,AF33,AH33,AI33,AK33))*коэффициенты!$B$2</f>
        <v>0</v>
      </c>
      <c r="G33" s="34">
        <f>((SIGN(AA33)*-1)+1)*коэффициенты!$B$3+((SIGN(AG33)*-1)+1)*коэффициенты!$B$4+((SIGN(AJ33)*-1)+1)*коэффициенты!$B$5+((SIGN(AL33)*-1)+1)*коэффициенты!$B$6</f>
        <v>0</v>
      </c>
      <c r="H33" s="34">
        <f>SIGN(AE33)*коэффициенты!$B$4</f>
        <v>30</v>
      </c>
      <c r="I33" s="35">
        <f>IF(AA33&gt;0,(AA33-Z33)*коэффициенты!$B$13)+IF(AL33&gt;0,(AL33-AK33)*коэффициенты!$B$14)+IF(AN33&gt;0,(AN33-AM33)*коэффициенты!$B$15)+IF(AJ33&gt;0,(AJ33-AI33)*коэффициенты!$B$16)</f>
        <v>0.17567129629629638</v>
      </c>
      <c r="J33" s="34">
        <f>VLOOKUP(C33,коэффициенты!$E$2:$R$300,5,FALSE)</f>
        <v>0</v>
      </c>
      <c r="K33" s="34">
        <f>VLOOKUP(C33,коэффициенты!$E$2:$R$300,6,FALSE)</f>
        <v>120</v>
      </c>
      <c r="L33" s="34">
        <f>VLOOKUP(C33,коэффициенты!$E$2:$R$300,7,FALSE)</f>
        <v>0</v>
      </c>
      <c r="M33" s="34">
        <f>VLOOKUP(C33,коэффициенты!$E$2:$R$300,8,FALSE)</f>
        <v>0</v>
      </c>
      <c r="N33" s="34">
        <f>VLOOKUP(C33,коэффициенты!$E$2:$R$300,9,FALSE)</f>
        <v>30</v>
      </c>
      <c r="O33" s="34">
        <f>VLOOKUP(C33,коэффициенты!$E$2:$R$300,10,FALSE)</f>
        <v>60</v>
      </c>
      <c r="P33" s="34">
        <f>VLOOKUP(C33,коэффициенты!$E$2:$R$300,11,FALSE)</f>
        <v>75</v>
      </c>
      <c r="Q33" s="34">
        <f>VLOOKUP(C33,коэффициенты!$E$2:$R$300,12,FALSE)</f>
        <v>30</v>
      </c>
      <c r="R33" s="34">
        <f>VLOOKUP(C33,коэффициенты!$E$2:$R$300,13,FALSE)</f>
        <v>30</v>
      </c>
      <c r="S33" s="34">
        <f>VLOOKUP(C33,коэффициенты!$E$2:$R$300,14,FALSE)</f>
        <v>0</v>
      </c>
      <c r="T33" s="34">
        <f>VLOOKUP(C33,коэффициенты!$E$2:$S$300,15,FALSE)</f>
        <v>60</v>
      </c>
      <c r="U33" s="34">
        <f>VLOOKUP(C33,коэффициенты!$E$2:$U$300,16,FALSE)</f>
        <v>90</v>
      </c>
      <c r="V33" s="34">
        <f>VLOOKUP(C33,коэффициенты!$E$2:$U$300,17,FALSE)</f>
        <v>0</v>
      </c>
      <c r="W33" s="36">
        <f>D33-E33+TIME(0,F33+G33,0)-TIME(0,H33,0)+I33+TIME(0,SUM(J33:M33),0)-TIME(0,SUM(N33:V33),0)</f>
        <v>0.362638888888889</v>
      </c>
      <c r="X33" s="32">
        <v>0.01400462962962963</v>
      </c>
      <c r="Y33" s="32">
        <v>0.08157407407407408</v>
      </c>
      <c r="Z33" s="37">
        <v>0.08157407407407408</v>
      </c>
      <c r="AA33" s="32">
        <v>0.08306712962962963</v>
      </c>
      <c r="AB33" s="32">
        <v>0.11083333333333334</v>
      </c>
      <c r="AC33" s="32">
        <v>0.13153935185185187</v>
      </c>
      <c r="AD33" s="32">
        <v>0.15079861111111112</v>
      </c>
      <c r="AE33" s="32">
        <v>0.15138888888888888</v>
      </c>
      <c r="AF33" s="32">
        <v>0.21336805555555557</v>
      </c>
      <c r="AG33" s="32">
        <v>0.21572916666666667</v>
      </c>
      <c r="AH33" s="32">
        <v>0.1875</v>
      </c>
      <c r="AI33" s="32">
        <v>0.16425925925925924</v>
      </c>
      <c r="AJ33" s="32">
        <v>0.16552083333333334</v>
      </c>
      <c r="AK33" s="32">
        <v>0.24276620370370372</v>
      </c>
      <c r="AL33" s="32">
        <v>0.2804861111111111</v>
      </c>
      <c r="AM33" s="37"/>
      <c r="AN33" s="37"/>
      <c r="AO33" s="37"/>
      <c r="AP33" s="37"/>
      <c r="AQ33" s="37"/>
    </row>
    <row r="34" spans="1:43" ht="13.5">
      <c r="A34" s="29">
        <v>31</v>
      </c>
      <c r="B34" s="30" t="s">
        <v>360</v>
      </c>
      <c r="C34" s="31" t="s">
        <v>141</v>
      </c>
      <c r="D34" s="31" t="s">
        <v>361</v>
      </c>
      <c r="E34" s="32">
        <f>Z34-Y34+AP34-AO34</f>
        <v>0</v>
      </c>
      <c r="F34" s="33">
        <f>(9-COUNT(X34,Y34,AB34,AC34,AD34,AF34,AH34,AI34,AK34))*коэффициенты!$B$2</f>
        <v>0</v>
      </c>
      <c r="G34" s="34">
        <f>((SIGN(AA34)*-1)+1)*коэффициенты!$B$3+((SIGN(AG34)*-1)+1)*коэффициенты!$B$4+((SIGN(AJ34)*-1)+1)*коэффициенты!$B$5+((SIGN(AL34)*-1)+1)*коэффициенты!$B$6</f>
        <v>0</v>
      </c>
      <c r="H34" s="34">
        <f>SIGN(AE34)*коэффициенты!$B$4</f>
        <v>30</v>
      </c>
      <c r="I34" s="35">
        <f>IF(AA34&gt;0,(AA34-Z34)*коэффициенты!$B$13)+IF(AL34&gt;0,(AL34-AK34)*коэффициенты!$B$14)+IF(AN34&gt;0,(AN34-AM34)*коэффициенты!$B$15)+IF(AJ34&gt;0,(AJ34-AI34)*коэффициенты!$B$16)</f>
        <v>0.25164351851851846</v>
      </c>
      <c r="J34" s="34">
        <f>VLOOKUP(C34,коэффициенты!$E$2:$R$300,5,FALSE)</f>
        <v>30</v>
      </c>
      <c r="K34" s="34">
        <f>VLOOKUP(C34,коэффициенты!$E$2:$R$300,6,FALSE)</f>
        <v>0</v>
      </c>
      <c r="L34" s="34">
        <f>VLOOKUP(C34,коэффициенты!$E$2:$R$300,7,FALSE)</f>
        <v>0</v>
      </c>
      <c r="M34" s="34">
        <f>VLOOKUP(C34,коэффициенты!$E$2:$R$300,8,FALSE)</f>
        <v>0</v>
      </c>
      <c r="N34" s="34">
        <f>VLOOKUP(C34,коэффициенты!$E$2:$R$300,9,FALSE)</f>
        <v>30</v>
      </c>
      <c r="O34" s="34">
        <f>VLOOKUP(C34,коэффициенты!$E$2:$R$300,10,FALSE)</f>
        <v>60</v>
      </c>
      <c r="P34" s="34">
        <f>VLOOKUP(C34,коэффициенты!$E$2:$R$300,11,FALSE)</f>
        <v>75</v>
      </c>
      <c r="Q34" s="34">
        <f>VLOOKUP(C34,коэффициенты!$E$2:$R$300,12,FALSE)</f>
        <v>30</v>
      </c>
      <c r="R34" s="34">
        <f>VLOOKUP(C34,коэффициенты!$E$2:$R$300,13,FALSE)</f>
        <v>30</v>
      </c>
      <c r="S34" s="34">
        <f>VLOOKUP(C34,коэффициенты!$E$2:$R$300,14,FALSE)</f>
        <v>0</v>
      </c>
      <c r="T34" s="34">
        <f>VLOOKUP(C34,коэффициенты!$E$2:$S$300,15,FALSE)</f>
        <v>60</v>
      </c>
      <c r="U34" s="34">
        <f>VLOOKUP(C34,коэффициенты!$E$2:$U$300,16,FALSE)</f>
        <v>70</v>
      </c>
      <c r="V34" s="34">
        <f>VLOOKUP(C34,коэффициенты!$E$2:$U$300,17,FALSE)</f>
        <v>0</v>
      </c>
      <c r="W34" s="36">
        <f>D34-E34+TIME(0,F34+G34,0)-TIME(0,H34,0)+I34+TIME(0,SUM(J34:M34),0)-TIME(0,SUM(N34:V34),0)</f>
        <v>0.3671064814814815</v>
      </c>
      <c r="X34" s="32">
        <v>0.014699074074074074</v>
      </c>
      <c r="Y34" s="32">
        <v>0.08386574074074075</v>
      </c>
      <c r="Z34" s="37">
        <v>0.08386574074074075</v>
      </c>
      <c r="AA34" s="32">
        <v>0.08556712962962963</v>
      </c>
      <c r="AB34" s="32">
        <v>0.11894675925925925</v>
      </c>
      <c r="AC34" s="32">
        <v>0.13629629629629628</v>
      </c>
      <c r="AD34" s="32">
        <v>0.16111111111111112</v>
      </c>
      <c r="AE34" s="32">
        <v>0.16231481481481483</v>
      </c>
      <c r="AF34" s="32">
        <v>0.19440972222222222</v>
      </c>
      <c r="AG34" s="32">
        <v>0.19652777777777777</v>
      </c>
      <c r="AH34" s="32">
        <v>0.2021990740740741</v>
      </c>
      <c r="AI34" s="32">
        <v>0.18366898148148147</v>
      </c>
      <c r="AJ34" s="32">
        <v>0.1859722222222222</v>
      </c>
      <c r="AK34" s="32">
        <v>0.2364699074074074</v>
      </c>
      <c r="AL34" s="32">
        <v>0.2903703703703704</v>
      </c>
      <c r="AM34" s="37"/>
      <c r="AN34" s="37"/>
      <c r="AO34" s="37"/>
      <c r="AP34" s="37"/>
      <c r="AQ34" s="37"/>
    </row>
    <row r="35" spans="1:43" ht="13.5">
      <c r="A35" s="29">
        <v>32</v>
      </c>
      <c r="B35" s="30" t="s">
        <v>354</v>
      </c>
      <c r="C35" s="31" t="s">
        <v>126</v>
      </c>
      <c r="D35" s="31" t="s">
        <v>355</v>
      </c>
      <c r="E35" s="32">
        <f>Z35-Y35+AP35-AO35</f>
        <v>0</v>
      </c>
      <c r="F35" s="33">
        <f>(9-COUNT(X35,Y35,AB35,AC35,AD35,AF35,AH35,AI35,AK35))*коэффициенты!$B$2</f>
        <v>0</v>
      </c>
      <c r="G35" s="34">
        <f>((SIGN(AA35)*-1)+1)*коэффициенты!$B$3+((SIGN(AG35)*-1)+1)*коэффициенты!$B$4+((SIGN(AJ35)*-1)+1)*коэффициенты!$B$5+((SIGN(AL35)*-1)+1)*коэффициенты!$B$6</f>
        <v>0</v>
      </c>
      <c r="H35" s="34">
        <f>SIGN(AE35)*коэффициенты!$B$4</f>
        <v>30</v>
      </c>
      <c r="I35" s="35">
        <f>IF(AA35&gt;0,(AA35-Z35)*коэффициенты!$B$13)+IF(AL35&gt;0,(AL35-AK35)*коэффициенты!$B$14)+IF(AN35&gt;0,(AN35-AM35)*коэффициенты!$B$15)+IF(AJ35&gt;0,(AJ35-AI35)*коэффициенты!$B$16)</f>
        <v>0.20776620370370394</v>
      </c>
      <c r="J35" s="34">
        <f>VLOOKUP(C35,коэффициенты!$E$2:$R$300,5,FALSE)</f>
        <v>0</v>
      </c>
      <c r="K35" s="34">
        <f>VLOOKUP(C35,коэффициенты!$E$2:$R$300,6,FALSE)</f>
        <v>120</v>
      </c>
      <c r="L35" s="34">
        <f>VLOOKUP(C35,коэффициенты!$E$2:$R$300,7,FALSE)</f>
        <v>0</v>
      </c>
      <c r="M35" s="34">
        <f>VLOOKUP(C35,коэффициенты!$E$2:$R$300,8,FALSE)</f>
        <v>0</v>
      </c>
      <c r="N35" s="34">
        <f>VLOOKUP(C35,коэффициенты!$E$2:$R$300,9,FALSE)</f>
        <v>30</v>
      </c>
      <c r="O35" s="34">
        <f>VLOOKUP(C35,коэффициенты!$E$2:$R$300,10,FALSE)</f>
        <v>60</v>
      </c>
      <c r="P35" s="34">
        <f>VLOOKUP(C35,коэффициенты!$E$2:$R$300,11,FALSE)</f>
        <v>60</v>
      </c>
      <c r="Q35" s="34">
        <f>VLOOKUP(C35,коэффициенты!$E$2:$R$300,12,FALSE)</f>
        <v>30</v>
      </c>
      <c r="R35" s="34">
        <f>VLOOKUP(C35,коэффициенты!$E$2:$R$300,13,FALSE)</f>
        <v>30</v>
      </c>
      <c r="S35" s="34">
        <f>VLOOKUP(C35,коэффициенты!$E$2:$R$300,14,FALSE)</f>
        <v>0</v>
      </c>
      <c r="T35" s="34">
        <f>VLOOKUP(C35,коэффициенты!$E$2:$S$300,15,FALSE)</f>
        <v>60</v>
      </c>
      <c r="U35" s="34">
        <f>VLOOKUP(C35,коэффициенты!$E$2:$U$300,16,FALSE)</f>
        <v>160</v>
      </c>
      <c r="V35" s="34">
        <f>VLOOKUP(C35,коэффициенты!$E$2:$U$300,17,FALSE)</f>
        <v>0</v>
      </c>
      <c r="W35" s="36">
        <f>D35-E35+TIME(0,F35+G35,0)-TIME(0,H35,0)+I35+TIME(0,SUM(J35:M35),0)-TIME(0,SUM(N35:V35),0)</f>
        <v>0.3717245370370373</v>
      </c>
      <c r="X35" s="32">
        <v>0.01238425925925926</v>
      </c>
      <c r="Y35" s="32">
        <v>0.09592592592592593</v>
      </c>
      <c r="Z35" s="37">
        <v>0.09592592592592593</v>
      </c>
      <c r="AA35" s="32">
        <v>0.09674768518518519</v>
      </c>
      <c r="AB35" s="32">
        <v>0.12369212962962962</v>
      </c>
      <c r="AC35" s="32">
        <v>0.15815972222222222</v>
      </c>
      <c r="AD35" s="32">
        <v>0.1875</v>
      </c>
      <c r="AE35" s="32">
        <v>0.1888425925925926</v>
      </c>
      <c r="AF35" s="32">
        <v>0.21917824074074074</v>
      </c>
      <c r="AG35" s="32">
        <v>0.22189814814814815</v>
      </c>
      <c r="AH35" s="32">
        <v>0.22974537037037038</v>
      </c>
      <c r="AI35" s="32">
        <v>0.20850694444444443</v>
      </c>
      <c r="AJ35" s="32">
        <v>0.20961805555555557</v>
      </c>
      <c r="AK35" s="32">
        <v>0.2627199074074074</v>
      </c>
      <c r="AL35" s="32">
        <v>0.3103125</v>
      </c>
      <c r="AM35" s="37"/>
      <c r="AN35" s="37"/>
      <c r="AO35" s="37"/>
      <c r="AP35" s="37"/>
      <c r="AQ35" s="37"/>
    </row>
    <row r="36" spans="1:43" ht="13.5">
      <c r="A36" s="29">
        <v>33</v>
      </c>
      <c r="B36" s="30" t="s">
        <v>348</v>
      </c>
      <c r="C36" s="31" t="s">
        <v>130</v>
      </c>
      <c r="D36" s="31" t="s">
        <v>349</v>
      </c>
      <c r="E36" s="32">
        <f>Z36-Y36+AP36-AO36</f>
        <v>0</v>
      </c>
      <c r="F36" s="33">
        <f>(9-COUNT(X36,Y36,AB36,AC36,AD36,AF36,AH36,AI36,AK36))*коэффициенты!$B$2</f>
        <v>0</v>
      </c>
      <c r="G36" s="34">
        <f>((SIGN(AA36)*-1)+1)*коэффициенты!$B$3+((SIGN(AG36)*-1)+1)*коэффициенты!$B$4+((SIGN(AJ36)*-1)+1)*коэффициенты!$B$5+((SIGN(AL36)*-1)+1)*коэффициенты!$B$6</f>
        <v>0</v>
      </c>
      <c r="H36" s="34">
        <f>SIGN(AE36)*коэффициенты!$B$4</f>
        <v>0</v>
      </c>
      <c r="I36" s="35">
        <f>IF(AA36&gt;0,(AA36-Z36)*коэффициенты!$B$13)+IF(AL36&gt;0,(AL36-AK36)*коэффициенты!$B$14)+IF(AN36&gt;0,(AN36-AM36)*коэффициенты!$B$15)+IF(AJ36&gt;0,(AJ36-AI36)*коэффициенты!$B$16)</f>
        <v>0.19880787037037045</v>
      </c>
      <c r="J36" s="34">
        <f>VLOOKUP(C36,коэффициенты!$E$2:$R$300,5,FALSE)</f>
        <v>30</v>
      </c>
      <c r="K36" s="34">
        <f>VLOOKUP(C36,коэффициенты!$E$2:$R$300,6,FALSE)</f>
        <v>0</v>
      </c>
      <c r="L36" s="34">
        <f>VLOOKUP(C36,коэффициенты!$E$2:$R$300,7,FALSE)</f>
        <v>0</v>
      </c>
      <c r="M36" s="34">
        <f>VLOOKUP(C36,коэффициенты!$E$2:$R$300,8,FALSE)</f>
        <v>0</v>
      </c>
      <c r="N36" s="34">
        <f>VLOOKUP(C36,коэффициенты!$E$2:$R$300,9,FALSE)</f>
        <v>30</v>
      </c>
      <c r="O36" s="34">
        <f>VLOOKUP(C36,коэффициенты!$E$2:$R$300,10,FALSE)</f>
        <v>60</v>
      </c>
      <c r="P36" s="34">
        <f>VLOOKUP(C36,коэффициенты!$E$2:$R$300,11,FALSE)</f>
        <v>75</v>
      </c>
      <c r="Q36" s="34">
        <f>VLOOKUP(C36,коэффициенты!$E$2:$R$300,12,FALSE)</f>
        <v>30</v>
      </c>
      <c r="R36" s="34">
        <f>VLOOKUP(C36,коэффициенты!$E$2:$R$300,13,FALSE)</f>
        <v>30</v>
      </c>
      <c r="S36" s="34">
        <f>VLOOKUP(C36,коэффициенты!$E$2:$R$300,14,FALSE)</f>
        <v>0</v>
      </c>
      <c r="T36" s="34">
        <f>VLOOKUP(C36,коэффициенты!$E$2:$S$300,15,FALSE)</f>
        <v>0</v>
      </c>
      <c r="U36" s="34">
        <f>VLOOKUP(C36,коэффициенты!$E$2:$U$300,16,FALSE)</f>
        <v>90</v>
      </c>
      <c r="V36" s="34">
        <f>VLOOKUP(C36,коэффициенты!$E$2:$U$300,17,FALSE)</f>
        <v>0</v>
      </c>
      <c r="W36" s="36">
        <f>D36-E36+TIME(0,F36+G36,0)-TIME(0,H36,0)+I36+TIME(0,SUM(J36:M36),0)-TIME(0,SUM(N36:V36),0)</f>
        <v>0.37541666666666684</v>
      </c>
      <c r="X36" s="32">
        <v>0.012719907407407407</v>
      </c>
      <c r="Y36" s="32">
        <v>0.07724537037037037</v>
      </c>
      <c r="Z36" s="37">
        <v>0.07724537037037037</v>
      </c>
      <c r="AA36" s="32">
        <v>0.08260416666666666</v>
      </c>
      <c r="AB36" s="32">
        <v>0.10675925925925926</v>
      </c>
      <c r="AC36" s="32">
        <v>0.13431712962962963</v>
      </c>
      <c r="AD36" s="32">
        <v>0.17060185185185184</v>
      </c>
      <c r="AE36" s="37"/>
      <c r="AF36" s="32">
        <v>0.22947916666666668</v>
      </c>
      <c r="AG36" s="32">
        <v>0.23163194444444443</v>
      </c>
      <c r="AH36" s="32">
        <v>0.20916666666666664</v>
      </c>
      <c r="AI36" s="32">
        <v>0.18487268518518518</v>
      </c>
      <c r="AJ36" s="32">
        <v>0.18748842592592593</v>
      </c>
      <c r="AK36" s="32">
        <v>0.2546875</v>
      </c>
      <c r="AL36" s="32">
        <v>0.2864467592592593</v>
      </c>
      <c r="AM36" s="37"/>
      <c r="AN36" s="37"/>
      <c r="AO36" s="37"/>
      <c r="AP36" s="37"/>
      <c r="AQ36" s="37"/>
    </row>
    <row r="37" spans="1:43" ht="13.5">
      <c r="A37" s="29">
        <v>34</v>
      </c>
      <c r="B37" s="30" t="s">
        <v>374</v>
      </c>
      <c r="C37" s="31" t="s">
        <v>151</v>
      </c>
      <c r="D37" s="31" t="s">
        <v>375</v>
      </c>
      <c r="E37" s="32">
        <f>Z37-Y37+AP37-AO37</f>
        <v>0</v>
      </c>
      <c r="F37" s="33">
        <f>(9-COUNT(X37,Y37,AB37,AC37,AD37,AF37,AH37,AI37,AK37))*коэффициенты!$B$2</f>
        <v>0</v>
      </c>
      <c r="G37" s="34">
        <f>((SIGN(AA37)*-1)+1)*коэффициенты!$B$3+((SIGN(AG37)*-1)+1)*коэффициенты!$B$4+((SIGN(AJ37)*-1)+1)*коэффициенты!$B$5+((SIGN(AL37)*-1)+1)*коэффициенты!$B$6</f>
        <v>0</v>
      </c>
      <c r="H37" s="34">
        <f>SIGN(AE37)*коэффициенты!$B$4</f>
        <v>30</v>
      </c>
      <c r="I37" s="35">
        <f>IF(AA37&gt;0,(AA37-Z37)*коэффициенты!$B$13)+IF(AL37&gt;0,(AL37-AK37)*коэффициенты!$B$14)+IF(AN37&gt;0,(AN37-AM37)*коэффициенты!$B$15)+IF(AJ37&gt;0,(AJ37-AI37)*коэффициенты!$B$16)</f>
        <v>0.20421296296296312</v>
      </c>
      <c r="J37" s="34">
        <f>VLOOKUP(C37,коэффициенты!$E$2:$R$300,5,FALSE)</f>
        <v>45</v>
      </c>
      <c r="K37" s="34">
        <f>VLOOKUP(C37,коэффициенты!$E$2:$R$300,6,FALSE)</f>
        <v>0</v>
      </c>
      <c r="L37" s="34">
        <f>VLOOKUP(C37,коэффициенты!$E$2:$R$300,7,FALSE)</f>
        <v>0</v>
      </c>
      <c r="M37" s="34">
        <f>VLOOKUP(C37,коэффициенты!$E$2:$R$300,8,FALSE)</f>
        <v>0</v>
      </c>
      <c r="N37" s="34">
        <f>VLOOKUP(C37,коэффициенты!$E$2:$R$300,9,FALSE)</f>
        <v>30</v>
      </c>
      <c r="O37" s="34">
        <f>VLOOKUP(C37,коэффициенты!$E$2:$R$300,10,FALSE)</f>
        <v>60</v>
      </c>
      <c r="P37" s="34">
        <f>VLOOKUP(C37,коэффициенты!$E$2:$R$300,11,FALSE)</f>
        <v>75</v>
      </c>
      <c r="Q37" s="34">
        <f>VLOOKUP(C37,коэффициенты!$E$2:$R$300,12,FALSE)</f>
        <v>30</v>
      </c>
      <c r="R37" s="34">
        <f>VLOOKUP(C37,коэффициенты!$E$2:$R$300,13,FALSE)</f>
        <v>30</v>
      </c>
      <c r="S37" s="34">
        <f>VLOOKUP(C37,коэффициенты!$E$2:$R$300,14,FALSE)</f>
        <v>30</v>
      </c>
      <c r="T37" s="34">
        <f>VLOOKUP(C37,коэффициенты!$E$2:$S$300,15,FALSE)</f>
        <v>0</v>
      </c>
      <c r="U37" s="34">
        <f>VLOOKUP(C37,коэффициенты!$E$2:$U$300,16,FALSE)</f>
        <v>90</v>
      </c>
      <c r="V37" s="34">
        <f>VLOOKUP(C37,коэффициенты!$E$2:$U$300,17,FALSE)</f>
        <v>0</v>
      </c>
      <c r="W37" s="36">
        <f>D37-E37+TIME(0,F37+G37,0)-TIME(0,H37,0)+I37+TIME(0,SUM(J37:M37),0)-TIME(0,SUM(N37:V37),0)</f>
        <v>0.38236111111111126</v>
      </c>
      <c r="X37" s="32">
        <v>0.013958333333333335</v>
      </c>
      <c r="Y37" s="32">
        <v>0.08878472222222222</v>
      </c>
      <c r="Z37" s="37">
        <v>0.08878472222222222</v>
      </c>
      <c r="AA37" s="32">
        <v>0.08980324074074074</v>
      </c>
      <c r="AB37" s="32">
        <v>0.11543981481481481</v>
      </c>
      <c r="AC37" s="32">
        <v>0.14480324074074075</v>
      </c>
      <c r="AD37" s="32">
        <v>0.17412037037037034</v>
      </c>
      <c r="AE37" s="32">
        <v>0.17770833333333333</v>
      </c>
      <c r="AF37" s="32">
        <v>0.19078703703703703</v>
      </c>
      <c r="AG37" s="32">
        <v>0.1932175925925926</v>
      </c>
      <c r="AH37" s="32">
        <v>0.22589120370370372</v>
      </c>
      <c r="AI37" s="32">
        <v>0.20988425925925924</v>
      </c>
      <c r="AJ37" s="41">
        <v>0.21266203703703704</v>
      </c>
      <c r="AK37" s="32">
        <v>0.2697685185185185</v>
      </c>
      <c r="AL37" s="32">
        <v>0.3122800925925926</v>
      </c>
      <c r="AM37" s="37"/>
      <c r="AN37" s="37"/>
      <c r="AO37" s="37"/>
      <c r="AP37" s="37"/>
      <c r="AQ37" s="37"/>
    </row>
    <row r="38" spans="1:43" ht="13.5">
      <c r="A38" s="29">
        <v>35</v>
      </c>
      <c r="B38" s="30" t="s">
        <v>356</v>
      </c>
      <c r="C38" s="31" t="s">
        <v>128</v>
      </c>
      <c r="D38" s="31" t="s">
        <v>357</v>
      </c>
      <c r="E38" s="32">
        <f>Z38-Y38+AP38-AO38</f>
        <v>0</v>
      </c>
      <c r="F38" s="33">
        <f>(9-COUNT(X38,Y38,AB38,AC38,AD38,AF38,AH38,AI38,AK38))*коэффициенты!$B$2</f>
        <v>0</v>
      </c>
      <c r="G38" s="34">
        <f>((SIGN(AA38)*-1)+1)*коэффициенты!$B$3+((SIGN(AG38)*-1)+1)*коэффициенты!$B$4+((SIGN(AJ38)*-1)+1)*коэффициенты!$B$5+((SIGN(AL38)*-1)+1)*коэффициенты!$B$6</f>
        <v>0</v>
      </c>
      <c r="H38" s="34">
        <f>SIGN(AE38)*коэффициенты!$B$4</f>
        <v>0</v>
      </c>
      <c r="I38" s="35">
        <f>IF(AA38&gt;0,(AA38-Z38)*коэффициенты!$B$13)+IF(AL38&gt;0,(AL38-AK38)*коэффициенты!$B$14)+IF(AN38&gt;0,(AN38-AM38)*коэффициенты!$B$15)+IF(AJ38&gt;0,(AJ38-AI38)*коэффициенты!$B$16)</f>
        <v>0.2073379629629628</v>
      </c>
      <c r="J38" s="34">
        <f>VLOOKUP(C38,коэффициенты!$E$2:$R$300,5,FALSE)</f>
        <v>15</v>
      </c>
      <c r="K38" s="34">
        <f>VLOOKUP(C38,коэффициенты!$E$2:$R$300,6,FALSE)</f>
        <v>0</v>
      </c>
      <c r="L38" s="34">
        <f>VLOOKUP(C38,коэффициенты!$E$2:$R$300,7,FALSE)</f>
        <v>0</v>
      </c>
      <c r="M38" s="34">
        <f>VLOOKUP(C38,коэффициенты!$E$2:$R$300,8,FALSE)</f>
        <v>0</v>
      </c>
      <c r="N38" s="34">
        <f>VLOOKUP(C38,коэффициенты!$E$2:$R$300,9,FALSE)</f>
        <v>30</v>
      </c>
      <c r="O38" s="34">
        <f>VLOOKUP(C38,коэффициенты!$E$2:$R$300,10,FALSE)</f>
        <v>60</v>
      </c>
      <c r="P38" s="34">
        <f>VLOOKUP(C38,коэффициенты!$E$2:$R$300,11,FALSE)</f>
        <v>60</v>
      </c>
      <c r="Q38" s="34">
        <f>VLOOKUP(C38,коэффициенты!$E$2:$R$300,12,FALSE)</f>
        <v>30</v>
      </c>
      <c r="R38" s="34">
        <f>VLOOKUP(C38,коэффициенты!$E$2:$R$300,13,FALSE)</f>
        <v>30</v>
      </c>
      <c r="S38" s="34">
        <f>VLOOKUP(C38,коэффициенты!$E$2:$R$300,14,FALSE)</f>
        <v>0</v>
      </c>
      <c r="T38" s="34">
        <f>VLOOKUP(C38,коэффициенты!$E$2:$S$300,15,FALSE)</f>
        <v>60</v>
      </c>
      <c r="U38" s="34">
        <f>VLOOKUP(C38,коэффициенты!$E$2:$U$300,16,FALSE)</f>
        <v>80</v>
      </c>
      <c r="V38" s="34">
        <f>VLOOKUP(C38,коэффициенты!$E$2:$U$300,17,FALSE)</f>
        <v>0</v>
      </c>
      <c r="W38" s="36">
        <f>D38-E38+TIME(0,F38+G38,0)-TIME(0,H38,0)+I38+TIME(0,SUM(J38:M38),0)-TIME(0,SUM(N38:V38),0)</f>
        <v>0.39137731481481464</v>
      </c>
      <c r="X38" s="32">
        <v>0.009780092592592592</v>
      </c>
      <c r="Y38" s="32">
        <v>0.10912037037037037</v>
      </c>
      <c r="Z38" s="37">
        <v>0.10912037037037037</v>
      </c>
      <c r="AA38" s="32">
        <v>0.11144675925925925</v>
      </c>
      <c r="AB38" s="32">
        <v>0.1380324074074074</v>
      </c>
      <c r="AC38" s="32">
        <v>0.19721064814814815</v>
      </c>
      <c r="AD38" s="32">
        <v>0.2251388888888889</v>
      </c>
      <c r="AE38" s="37"/>
      <c r="AF38" s="32">
        <v>0.26516203703703706</v>
      </c>
      <c r="AG38" s="32">
        <v>0.26828703703703705</v>
      </c>
      <c r="AH38" s="32">
        <v>0.2767939814814815</v>
      </c>
      <c r="AI38" s="32">
        <v>0.25200231481481483</v>
      </c>
      <c r="AJ38" s="32">
        <v>0.2559953703703704</v>
      </c>
      <c r="AK38" s="32">
        <v>0.3051388888888889</v>
      </c>
      <c r="AL38" s="32">
        <v>0.3427546296296296</v>
      </c>
      <c r="AM38" s="37"/>
      <c r="AN38" s="37"/>
      <c r="AO38" s="37"/>
      <c r="AP38" s="37"/>
      <c r="AQ38" s="37"/>
    </row>
    <row r="39" spans="1:43" ht="13.5">
      <c r="A39" s="29">
        <v>36</v>
      </c>
      <c r="B39" s="30" t="s">
        <v>352</v>
      </c>
      <c r="C39" s="31" t="s">
        <v>123</v>
      </c>
      <c r="D39" s="31" t="s">
        <v>353</v>
      </c>
      <c r="E39" s="32">
        <f>Z39-Y39+AP39-AO39</f>
        <v>0.002326388888888878</v>
      </c>
      <c r="F39" s="33">
        <f>(9-COUNT(X39,Y39,AB39,AC39,AD39,AF39,AH39,AI39,AK39))*коэффициенты!$B$2</f>
        <v>0</v>
      </c>
      <c r="G39" s="34">
        <f>((SIGN(AA39)*-1)+1)*коэффициенты!$B$3+((SIGN(AG39)*-1)+1)*коэффициенты!$B$4+((SIGN(AJ39)*-1)+1)*коэффициенты!$B$5+((SIGN(AL39)*-1)+1)*коэффициенты!$B$6</f>
        <v>0</v>
      </c>
      <c r="H39" s="34">
        <f>SIGN(AE39)*коэффициенты!$B$4</f>
        <v>30</v>
      </c>
      <c r="I39" s="35">
        <f>IF(AA39&gt;0,(AA39-Z39)*коэффициенты!$B$13)+IF(AL39&gt;0,(AL39-AK39)*коэффициенты!$B$14)+IF(AN39&gt;0,(AN39-AM39)*коэффициенты!$B$15)+IF(AJ39&gt;0,(AJ39-AI39)*коэффициенты!$B$16)</f>
        <v>0.2113425925925924</v>
      </c>
      <c r="J39" s="34">
        <f>VLOOKUP(C39,коэффициенты!$E$2:$R$300,5,FALSE)</f>
        <v>15</v>
      </c>
      <c r="K39" s="34">
        <f>VLOOKUP(C39,коэффициенты!$E$2:$R$300,6,FALSE)</f>
        <v>0</v>
      </c>
      <c r="L39" s="34">
        <f>VLOOKUP(C39,коэффициенты!$E$2:$R$300,7,FALSE)</f>
        <v>0</v>
      </c>
      <c r="M39" s="34">
        <f>VLOOKUP(C39,коэффициенты!$E$2:$R$300,8,FALSE)</f>
        <v>0</v>
      </c>
      <c r="N39" s="34">
        <f>VLOOKUP(C39,коэффициенты!$E$2:$R$300,9,FALSE)</f>
        <v>30</v>
      </c>
      <c r="O39" s="34">
        <f>VLOOKUP(C39,коэффициенты!$E$2:$R$300,10,FALSE)</f>
        <v>0</v>
      </c>
      <c r="P39" s="34">
        <f>VLOOKUP(C39,коэффициенты!$E$2:$R$300,11,FALSE)</f>
        <v>75</v>
      </c>
      <c r="Q39" s="34">
        <f>VLOOKUP(C39,коэффициенты!$E$2:$R$300,12,FALSE)</f>
        <v>30</v>
      </c>
      <c r="R39" s="34">
        <f>VLOOKUP(C39,коэффициенты!$E$2:$R$300,13,FALSE)</f>
        <v>30</v>
      </c>
      <c r="S39" s="34">
        <f>VLOOKUP(C39,коэффициенты!$E$2:$R$300,14,FALSE)</f>
        <v>0</v>
      </c>
      <c r="T39" s="34">
        <f>VLOOKUP(C39,коэффициенты!$E$2:$S$300,15,FALSE)</f>
        <v>60</v>
      </c>
      <c r="U39" s="34">
        <f>VLOOKUP(C39,коэффициенты!$E$2:$U$300,16,FALSE)</f>
        <v>80</v>
      </c>
      <c r="V39" s="34">
        <f>VLOOKUP(C39,коэффициенты!$E$2:$U$300,17,FALSE)</f>
        <v>0</v>
      </c>
      <c r="W39" s="36">
        <f>D39-E39+TIME(0,F39+G39,0)-TIME(0,H39,0)+I39+TIME(0,SUM(J39:M39),0)-TIME(0,SUM(N39:V39),0)</f>
        <v>0.3936574074074072</v>
      </c>
      <c r="X39" s="32">
        <v>0.017847222222222223</v>
      </c>
      <c r="Y39" s="32">
        <v>0.09663194444444445</v>
      </c>
      <c r="Z39" s="32">
        <v>0.09895833333333333</v>
      </c>
      <c r="AA39" s="32">
        <v>0.10045138888888888</v>
      </c>
      <c r="AB39" s="32">
        <v>0.1348726851851852</v>
      </c>
      <c r="AC39" s="32">
        <v>0.16994212962962962</v>
      </c>
      <c r="AD39" s="32">
        <v>0.19386574074074073</v>
      </c>
      <c r="AE39" s="32">
        <v>0.19590277777777776</v>
      </c>
      <c r="AF39" s="32">
        <v>0.2078587962962963</v>
      </c>
      <c r="AG39" s="32">
        <v>0.21232638888888888</v>
      </c>
      <c r="AH39" s="32">
        <v>0.2516319444444444</v>
      </c>
      <c r="AI39" s="32">
        <v>0.2379050925925926</v>
      </c>
      <c r="AJ39" s="32">
        <v>0.2404398148148148</v>
      </c>
      <c r="AK39" s="32">
        <v>0.2868865740740741</v>
      </c>
      <c r="AL39" s="32">
        <v>0.33065972222222223</v>
      </c>
      <c r="AM39" s="37"/>
      <c r="AN39" s="37"/>
      <c r="AO39" s="37"/>
      <c r="AP39" s="37"/>
      <c r="AQ39" s="37"/>
    </row>
    <row r="40" spans="1:43" ht="13.5">
      <c r="A40" s="29">
        <v>37</v>
      </c>
      <c r="B40" s="30" t="s">
        <v>372</v>
      </c>
      <c r="C40" s="31" t="s">
        <v>143</v>
      </c>
      <c r="D40" s="31" t="s">
        <v>373</v>
      </c>
      <c r="E40" s="32">
        <f>Z40-Y40+AP40-AO40</f>
        <v>0</v>
      </c>
      <c r="F40" s="33">
        <f>(9-COUNT(X40,Y40,AB40,AC40,AD40,AF40,AH40,AI40,AK40))*коэффициенты!$B$2</f>
        <v>0</v>
      </c>
      <c r="G40" s="34">
        <f>((SIGN(AA40)*-1)+1)*коэффициенты!$B$3+((SIGN(AG40)*-1)+1)*коэффициенты!$B$4+((SIGN(AJ40)*-1)+1)*коэффициенты!$B$5+((SIGN(AL40)*-1)+1)*коэффициенты!$B$6</f>
        <v>0</v>
      </c>
      <c r="H40" s="34">
        <f>SIGN(AE40)*коэффициенты!$B$4</f>
        <v>30</v>
      </c>
      <c r="I40" s="35">
        <f>IF(AA40&gt;0,(AA40-Z40)*коэффициенты!$B$13)+IF(AL40&gt;0,(AL40-AK40)*коэффициенты!$B$14)+IF(AN40&gt;0,(AN40-AM40)*коэффициенты!$B$15)+IF(AJ40&gt;0,(AJ40-AI40)*коэффициенты!$B$16)</f>
        <v>0.20736111111111105</v>
      </c>
      <c r="J40" s="34">
        <f>VLOOKUP(C40,коэффициенты!$E$2:$R$300,5,FALSE)</f>
        <v>15</v>
      </c>
      <c r="K40" s="34">
        <f>VLOOKUP(C40,коэффициенты!$E$2:$R$300,6,FALSE)</f>
        <v>0</v>
      </c>
      <c r="L40" s="34">
        <f>VLOOKUP(C40,коэффициенты!$E$2:$R$300,7,FALSE)</f>
        <v>0</v>
      </c>
      <c r="M40" s="34">
        <f>VLOOKUP(C40,коэффициенты!$E$2:$R$300,8,FALSE)</f>
        <v>0</v>
      </c>
      <c r="N40" s="34">
        <f>VLOOKUP(C40,коэффициенты!$E$2:$R$300,9,FALSE)</f>
        <v>0</v>
      </c>
      <c r="O40" s="34">
        <f>VLOOKUP(C40,коэффициенты!$E$2:$R$300,10,FALSE)</f>
        <v>60</v>
      </c>
      <c r="P40" s="34">
        <f>VLOOKUP(C40,коэффициенты!$E$2:$R$300,11,FALSE)</f>
        <v>75</v>
      </c>
      <c r="Q40" s="34">
        <f>VLOOKUP(C40,коэффициенты!$E$2:$R$300,12,FALSE)</f>
        <v>30</v>
      </c>
      <c r="R40" s="34">
        <f>VLOOKUP(C40,коэффициенты!$E$2:$R$300,13,FALSE)</f>
        <v>30</v>
      </c>
      <c r="S40" s="34">
        <f>VLOOKUP(C40,коэффициенты!$E$2:$R$300,14,FALSE)</f>
        <v>30</v>
      </c>
      <c r="T40" s="34">
        <f>VLOOKUP(C40,коэффициенты!$E$2:$S$300,15,FALSE)</f>
        <v>60</v>
      </c>
      <c r="U40" s="34">
        <f>VLOOKUP(C40,коэффициенты!$E$2:$U$300,16,FALSE)</f>
        <v>90</v>
      </c>
      <c r="V40" s="34">
        <f>VLOOKUP(C40,коэффициенты!$E$2:$U$300,17,FALSE)</f>
        <v>0</v>
      </c>
      <c r="W40" s="36">
        <f>D40-E40+TIME(0,F40+G40,0)-TIME(0,H40,0)+I40+TIME(0,SUM(J40:M40),0)-TIME(0,SUM(N40:V40),0)</f>
        <v>0.39871527777777765</v>
      </c>
      <c r="X40" s="32">
        <v>0.013287037037037036</v>
      </c>
      <c r="Y40" s="32">
        <v>0.11700231481481482</v>
      </c>
      <c r="Z40" s="37">
        <v>0.11700231481481482</v>
      </c>
      <c r="AA40" s="32">
        <v>0.11791666666666667</v>
      </c>
      <c r="AB40" s="32">
        <v>0.15064814814814814</v>
      </c>
      <c r="AC40" s="32">
        <v>0.17895833333333333</v>
      </c>
      <c r="AD40" s="32">
        <v>0.2124884259259259</v>
      </c>
      <c r="AE40" s="32">
        <v>0.21381944444444445</v>
      </c>
      <c r="AF40" s="32">
        <v>0.30952546296296296</v>
      </c>
      <c r="AG40" s="32">
        <v>0.3125347222222222</v>
      </c>
      <c r="AH40" s="32">
        <v>0.26086805555555553</v>
      </c>
      <c r="AI40" s="32">
        <v>0.24112268518518518</v>
      </c>
      <c r="AJ40" s="32">
        <v>0.24238425925925924</v>
      </c>
      <c r="AK40" s="32">
        <v>0.3259606481481481</v>
      </c>
      <c r="AL40" s="32">
        <v>0.3729050925925926</v>
      </c>
      <c r="AM40" s="37"/>
      <c r="AN40" s="37"/>
      <c r="AO40" s="37"/>
      <c r="AP40" s="37"/>
      <c r="AQ40" s="37"/>
    </row>
    <row r="41" spans="1:43" ht="13.5">
      <c r="A41" s="29">
        <v>38</v>
      </c>
      <c r="B41" s="30" t="s">
        <v>342</v>
      </c>
      <c r="C41" s="31" t="s">
        <v>138</v>
      </c>
      <c r="D41" s="31" t="s">
        <v>343</v>
      </c>
      <c r="E41" s="32">
        <f>Z41-Y41+AP41-AO41</f>
        <v>0</v>
      </c>
      <c r="F41" s="33">
        <f>(9-COUNT(X41,Y41,AB41,AC41,AD41,AF41,AH41,AI41,AK41))*коэффициенты!$B$2</f>
        <v>0</v>
      </c>
      <c r="G41" s="34">
        <f>((SIGN(AA41)*-1)+1)*коэффициенты!$B$3+((SIGN(AG41)*-1)+1)*коэффициенты!$B$4+((SIGN(AJ41)*-1)+1)*коэффициенты!$B$5+((SIGN(AL41)*-1)+1)*коэффициенты!$B$6</f>
        <v>0</v>
      </c>
      <c r="H41" s="34">
        <f>SIGN(AE41)*коэффициенты!$B$4</f>
        <v>0</v>
      </c>
      <c r="I41" s="35">
        <f>IF(AA41&gt;0,(AA41-Z41)*коэффициенты!$B$13)+IF(AL41&gt;0,(AL41-AK41)*коэффициенты!$B$14)+IF(AN41&gt;0,(AN41-AM41)*коэффициенты!$B$15)+IF(AJ41&gt;0,(AJ41-AI41)*коэффициенты!$B$16)</f>
        <v>0.16614583333333374</v>
      </c>
      <c r="J41" s="34">
        <f>VLOOKUP(C41,коэффициенты!$E$2:$R$300,5,FALSE)</f>
        <v>0</v>
      </c>
      <c r="K41" s="34">
        <f>VLOOKUP(C41,коэффициенты!$E$2:$R$300,6,FALSE)</f>
        <v>120</v>
      </c>
      <c r="L41" s="34">
        <f>VLOOKUP(C41,коэффициенты!$E$2:$R$300,7,FALSE)</f>
        <v>0</v>
      </c>
      <c r="M41" s="34">
        <f>VLOOKUP(C41,коэффициенты!$E$2:$R$300,8,FALSE)</f>
        <v>0</v>
      </c>
      <c r="N41" s="34">
        <f>VLOOKUP(C41,коэффициенты!$E$2:$R$300,9,FALSE)</f>
        <v>30</v>
      </c>
      <c r="O41" s="34">
        <f>VLOOKUP(C41,коэффициенты!$E$2:$R$300,10,FALSE)</f>
        <v>60</v>
      </c>
      <c r="P41" s="34">
        <f>VLOOKUP(C41,коэффициенты!$E$2:$R$300,11,FALSE)</f>
        <v>60</v>
      </c>
      <c r="Q41" s="34">
        <f>VLOOKUP(C41,коэффициенты!$E$2:$R$300,12,FALSE)</f>
        <v>30</v>
      </c>
      <c r="R41" s="34">
        <f>VLOOKUP(C41,коэффициенты!$E$2:$R$300,13,FALSE)</f>
        <v>30</v>
      </c>
      <c r="S41" s="34">
        <f>VLOOKUP(C41,коэффициенты!$E$2:$R$300,14,FALSE)</f>
        <v>0</v>
      </c>
      <c r="T41" s="34">
        <f>VLOOKUP(C41,коэффициенты!$E$2:$S$300,15,FALSE)</f>
        <v>60</v>
      </c>
      <c r="U41" s="34">
        <f>VLOOKUP(C41,коэффициенты!$E$2:$U$300,16,FALSE)</f>
        <v>70</v>
      </c>
      <c r="V41" s="34">
        <f>VLOOKUP(C41,коэффициенты!$E$2:$U$300,17,FALSE)</f>
        <v>0</v>
      </c>
      <c r="W41" s="36">
        <f>D41-E41+TIME(0,F41+G41,0)-TIME(0,H41,0)+I41+TIME(0,SUM(J41:M41),0)-TIME(0,SUM(N41:V41),0)</f>
        <v>0.40641203703703743</v>
      </c>
      <c r="X41" s="32">
        <v>0.01476851851851852</v>
      </c>
      <c r="Y41" s="32">
        <v>0.1033912037037037</v>
      </c>
      <c r="Z41" s="37">
        <v>0.1033912037037037</v>
      </c>
      <c r="AA41" s="32">
        <v>0.10556712962962962</v>
      </c>
      <c r="AB41" s="32">
        <v>0.15510416666666668</v>
      </c>
      <c r="AC41" s="32">
        <v>0.1909490740740741</v>
      </c>
      <c r="AD41" s="32">
        <v>0.21709490740740742</v>
      </c>
      <c r="AE41" s="37"/>
      <c r="AF41" s="32">
        <v>0.2746412037037037</v>
      </c>
      <c r="AG41" s="32">
        <v>0.27747685185185184</v>
      </c>
      <c r="AH41" s="32">
        <v>0.2617824074074074</v>
      </c>
      <c r="AI41" s="32">
        <v>0.24877314814814813</v>
      </c>
      <c r="AJ41" s="32">
        <v>0.25038194444444445</v>
      </c>
      <c r="AK41" s="32">
        <v>0.29638888888888887</v>
      </c>
      <c r="AL41" s="32">
        <v>0.32940972222222226</v>
      </c>
      <c r="AM41" s="37"/>
      <c r="AN41" s="37"/>
      <c r="AO41" s="37"/>
      <c r="AP41" s="37"/>
      <c r="AQ41" s="37"/>
    </row>
    <row r="42" spans="1:43" ht="13.5">
      <c r="A42" s="29">
        <v>39</v>
      </c>
      <c r="B42" s="30" t="s">
        <v>308</v>
      </c>
      <c r="C42" s="31" t="s">
        <v>135</v>
      </c>
      <c r="D42" s="31" t="s">
        <v>309</v>
      </c>
      <c r="E42" s="32">
        <f>Z42-Y42+AP42-AO42</f>
        <v>0.004189814814814813</v>
      </c>
      <c r="F42" s="33">
        <f>(9-COUNT(X42,Y42,AB42,AC42,AD42,AF42,AH42,AI42,AK42))*коэффициенты!$B$2</f>
        <v>0</v>
      </c>
      <c r="G42" s="34">
        <f>((SIGN(AA42)*-1)+1)*коэффициенты!$B$3+((SIGN(AG42)*-1)+1)*коэффициенты!$B$4+((SIGN(AJ42)*-1)+1)*коэффициенты!$B$5+((SIGN(AL42)*-1)+1)*коэффициенты!$B$6</f>
        <v>0</v>
      </c>
      <c r="H42" s="34">
        <f>SIGN(AE42)*коэффициенты!$B$4</f>
        <v>0</v>
      </c>
      <c r="I42" s="35">
        <f>IF(AA42&gt;0,(AA42-Z42)*коэффициенты!$B$13)+IF(AL42&gt;0,(AL42-AK42)*коэффициенты!$B$14)+IF(AN42&gt;0,(AN42-AM42)*коэффициенты!$B$15)+IF(AJ42&gt;0,(AJ42-AI42)*коэффициенты!$B$16)</f>
        <v>0.11230324074074091</v>
      </c>
      <c r="J42" s="34">
        <f>VLOOKUP(C42,коэффициенты!$E$2:$R$300,5,FALSE)</f>
        <v>60</v>
      </c>
      <c r="K42" s="34">
        <f>VLOOKUP(C42,коэффициенты!$E$2:$R$300,6,FALSE)</f>
        <v>120</v>
      </c>
      <c r="L42" s="34">
        <f>VLOOKUP(C42,коэффициенты!$E$2:$R$300,7,FALSE)</f>
        <v>0</v>
      </c>
      <c r="M42" s="34">
        <f>VLOOKUP(C42,коэффициенты!$E$2:$R$300,8,FALSE)</f>
        <v>0</v>
      </c>
      <c r="N42" s="34">
        <f>VLOOKUP(C42,коэффициенты!$E$2:$R$300,9,FALSE)</f>
        <v>0</v>
      </c>
      <c r="O42" s="34">
        <f>VLOOKUP(C42,коэффициенты!$E$2:$R$300,10,FALSE)</f>
        <v>0</v>
      </c>
      <c r="P42" s="34">
        <f>VLOOKUP(C42,коэффициенты!$E$2:$R$300,11,FALSE)</f>
        <v>30</v>
      </c>
      <c r="Q42" s="34">
        <f>VLOOKUP(C42,коэффициенты!$E$2:$R$300,12,FALSE)</f>
        <v>30</v>
      </c>
      <c r="R42" s="34">
        <f>VLOOKUP(C42,коэффициенты!$E$2:$R$300,13,FALSE)</f>
        <v>30</v>
      </c>
      <c r="S42" s="34">
        <f>VLOOKUP(C42,коэффициенты!$E$2:$R$300,14,FALSE)</f>
        <v>0</v>
      </c>
      <c r="T42" s="34">
        <f>VLOOKUP(C42,коэффициенты!$E$2:$S$300,15,FALSE)</f>
        <v>60</v>
      </c>
      <c r="U42" s="34">
        <f>VLOOKUP(C42,коэффициенты!$E$2:$U$300,16,FALSE)</f>
        <v>100</v>
      </c>
      <c r="V42" s="34">
        <f>VLOOKUP(C42,коэффициенты!$E$2:$U$300,17,FALSE)</f>
        <v>0</v>
      </c>
      <c r="W42" s="36">
        <f>D42-E42+TIME(0,F42+G42,0)-TIME(0,H42,0)+I42+TIME(0,SUM(J42:M42),0)-TIME(0,SUM(N42:V42),0)</f>
        <v>0.4117129629629631</v>
      </c>
      <c r="X42" s="32">
        <v>0.011377314814814814</v>
      </c>
      <c r="Y42" s="32">
        <v>0.0711574074074074</v>
      </c>
      <c r="Z42" s="32">
        <v>0.07534722222222222</v>
      </c>
      <c r="AA42" s="32">
        <v>0.07627314814814816</v>
      </c>
      <c r="AB42" s="32">
        <v>0.09541666666666666</v>
      </c>
      <c r="AC42" s="32">
        <v>0.12503472222222223</v>
      </c>
      <c r="AD42" s="32">
        <v>0.1501736111111111</v>
      </c>
      <c r="AE42" s="37"/>
      <c r="AF42" s="32">
        <v>0.16164351851851852</v>
      </c>
      <c r="AG42" s="32">
        <v>0.16495370370370369</v>
      </c>
      <c r="AH42" s="32">
        <v>0.20953703703703705</v>
      </c>
      <c r="AI42" s="32">
        <v>0.18262731481481484</v>
      </c>
      <c r="AJ42" s="32">
        <v>0.18377314814814816</v>
      </c>
      <c r="AK42" s="32">
        <v>0.23875</v>
      </c>
      <c r="AL42" s="32">
        <v>0.2621643518518519</v>
      </c>
      <c r="AM42" s="37"/>
      <c r="AN42" s="37"/>
      <c r="AO42" s="37"/>
      <c r="AP42" s="37"/>
      <c r="AQ42" s="37"/>
    </row>
    <row r="43" spans="1:43" ht="13.5">
      <c r="A43" s="29">
        <v>40</v>
      </c>
      <c r="B43" s="30" t="s">
        <v>320</v>
      </c>
      <c r="C43" s="31" t="s">
        <v>124</v>
      </c>
      <c r="D43" s="31" t="s">
        <v>321</v>
      </c>
      <c r="E43" s="32">
        <f>Z43-Y43+AP43-AO43</f>
        <v>0.002129629629629634</v>
      </c>
      <c r="F43" s="33">
        <f>(9-COUNT(X43,Y43,AB43,AC43,AD43,AF43,AH43,AI43,AK43))*коэффициенты!$B$2</f>
        <v>0</v>
      </c>
      <c r="G43" s="34">
        <f>((SIGN(AA43)*-1)+1)*коэффициенты!$B$3+((SIGN(AG43)*-1)+1)*коэффициенты!$B$4+((SIGN(AJ43)*-1)+1)*коэффициенты!$B$5+((SIGN(AL43)*-1)+1)*коэффициенты!$B$6</f>
        <v>0</v>
      </c>
      <c r="H43" s="34">
        <f>SIGN(AE43)*коэффициенты!$B$4</f>
        <v>30</v>
      </c>
      <c r="I43" s="35">
        <f>IF(AA43&gt;0,(AA43-Z43)*коэффициенты!$B$13)+IF(AL43&gt;0,(AL43-AK43)*коэффициенты!$B$14)+IF(AN43&gt;0,(AN43-AM43)*коэффициенты!$B$15)+IF(AJ43&gt;0,(AJ43-AI43)*коэффициенты!$B$16)</f>
        <v>0.14681712962962967</v>
      </c>
      <c r="J43" s="34">
        <f>VLOOKUP(C43,коэффициенты!$E$2:$R$300,5,FALSE)</f>
        <v>15</v>
      </c>
      <c r="K43" s="34">
        <f>VLOOKUP(C43,коэффициенты!$E$2:$R$300,6,FALSE)</f>
        <v>120</v>
      </c>
      <c r="L43" s="34">
        <f>VLOOKUP(C43,коэффициенты!$E$2:$R$300,7,FALSE)</f>
        <v>0</v>
      </c>
      <c r="M43" s="34">
        <f>VLOOKUP(C43,коэффициенты!$E$2:$R$300,8,FALSE)</f>
        <v>0</v>
      </c>
      <c r="N43" s="34">
        <f>VLOOKUP(C43,коэффициенты!$E$2:$R$300,9,FALSE)</f>
        <v>0</v>
      </c>
      <c r="O43" s="34">
        <f>VLOOKUP(C43,коэффициенты!$E$2:$R$300,10,FALSE)</f>
        <v>0</v>
      </c>
      <c r="P43" s="34">
        <f>VLOOKUP(C43,коэффициенты!$E$2:$R$300,11,FALSE)</f>
        <v>30</v>
      </c>
      <c r="Q43" s="34">
        <f>VLOOKUP(C43,коэффициенты!$E$2:$R$300,12,FALSE)</f>
        <v>30</v>
      </c>
      <c r="R43" s="34">
        <f>VLOOKUP(C43,коэффициенты!$E$2:$R$300,13,FALSE)</f>
        <v>30</v>
      </c>
      <c r="S43" s="34">
        <f>VLOOKUP(C43,коэффициенты!$E$2:$R$300,14,FALSE)</f>
        <v>0</v>
      </c>
      <c r="T43" s="34">
        <f>VLOOKUP(C43,коэффициенты!$E$2:$S$300,15,FALSE)</f>
        <v>60</v>
      </c>
      <c r="U43" s="34">
        <f>VLOOKUP(C43,коэффициенты!$E$2:$U$300,16,FALSE)</f>
        <v>70</v>
      </c>
      <c r="V43" s="34">
        <f>VLOOKUP(C43,коэффициенты!$E$2:$U$300,17,FALSE)</f>
        <v>0</v>
      </c>
      <c r="W43" s="36">
        <f>D43-E43+TIME(0,F43+G43,0)-TIME(0,H43,0)+I43+TIME(0,SUM(J43:M43),0)-TIME(0,SUM(N43:V43),0)</f>
        <v>0.43447916666666664</v>
      </c>
      <c r="X43" s="32">
        <v>0.00986111111111111</v>
      </c>
      <c r="Y43" s="32">
        <v>0.08505787037037037</v>
      </c>
      <c r="Z43" s="32">
        <v>0.0871875</v>
      </c>
      <c r="AA43" s="32">
        <v>0.08872685185185185</v>
      </c>
      <c r="AB43" s="32">
        <v>0.11841435185185185</v>
      </c>
      <c r="AC43" s="32">
        <v>0.1308101851851852</v>
      </c>
      <c r="AD43" s="32">
        <v>0.1790972222222222</v>
      </c>
      <c r="AE43" s="32">
        <v>0.18006944444444442</v>
      </c>
      <c r="AF43" s="32">
        <v>0.1963541666666667</v>
      </c>
      <c r="AG43" s="32">
        <v>0.19833333333333333</v>
      </c>
      <c r="AH43" s="32">
        <v>0.23167824074074073</v>
      </c>
      <c r="AI43" s="32">
        <v>0.2117824074074074</v>
      </c>
      <c r="AJ43" s="32">
        <v>0.21349537037037036</v>
      </c>
      <c r="AK43" s="32">
        <v>0.2600810185185185</v>
      </c>
      <c r="AL43" s="32">
        <v>0.2894675925925926</v>
      </c>
      <c r="AM43" s="37"/>
      <c r="AN43" s="37"/>
      <c r="AO43" s="37"/>
      <c r="AP43" s="37"/>
      <c r="AQ43" s="37"/>
    </row>
    <row r="44" spans="1:43" ht="13.5">
      <c r="A44" s="29">
        <v>41</v>
      </c>
      <c r="B44" s="30" t="s">
        <v>376</v>
      </c>
      <c r="C44" s="31" t="s">
        <v>119</v>
      </c>
      <c r="D44" s="31" t="s">
        <v>377</v>
      </c>
      <c r="E44" s="32">
        <f>Z44-Y44+AP44-AO44</f>
        <v>0</v>
      </c>
      <c r="F44" s="33">
        <f>(9-COUNT(X44,Y44,AB44,AC44,AD44,AF44,AH44,AI44,AK44))*коэффициенты!$B$2</f>
        <v>0</v>
      </c>
      <c r="G44" s="34">
        <f>((SIGN(AA44)*-1)+1)*коэффициенты!$B$3+((SIGN(AG44)*-1)+1)*коэффициенты!$B$4+((SIGN(AJ44)*-1)+1)*коэффициенты!$B$5+((SIGN(AL44)*-1)+1)*коэффициенты!$B$6</f>
        <v>0</v>
      </c>
      <c r="H44" s="34">
        <f>SIGN(AE44)*коэффициенты!$B$4</f>
        <v>30</v>
      </c>
      <c r="I44" s="35">
        <f>IF(AA44&gt;0,(AA44-Z44)*коэффициенты!$B$13)+IF(AL44&gt;0,(AL44-AK44)*коэффициенты!$B$14)+IF(AN44&gt;0,(AN44-AM44)*коэффициенты!$B$15)+IF(AJ44&gt;0,(AJ44-AI44)*коэффициенты!$B$16)</f>
        <v>0.24075231481481496</v>
      </c>
      <c r="J44" s="34">
        <f>VLOOKUP(C44,коэффициенты!$E$2:$R$300,5,FALSE)</f>
        <v>45</v>
      </c>
      <c r="K44" s="34">
        <f>VLOOKUP(C44,коэффициенты!$E$2:$R$300,6,FALSE)</f>
        <v>0</v>
      </c>
      <c r="L44" s="34">
        <f>VLOOKUP(C44,коэффициенты!$E$2:$R$300,7,FALSE)</f>
        <v>0</v>
      </c>
      <c r="M44" s="34">
        <f>VLOOKUP(C44,коэффициенты!$E$2:$R$300,8,FALSE)</f>
        <v>0</v>
      </c>
      <c r="N44" s="34">
        <f>VLOOKUP(C44,коэффициенты!$E$2:$R$300,9,FALSE)</f>
        <v>30</v>
      </c>
      <c r="O44" s="34">
        <f>VLOOKUP(C44,коэффициенты!$E$2:$R$300,10,FALSE)</f>
        <v>60</v>
      </c>
      <c r="P44" s="34">
        <f>VLOOKUP(C44,коэффициенты!$E$2:$R$300,11,FALSE)</f>
        <v>75</v>
      </c>
      <c r="Q44" s="34">
        <f>VLOOKUP(C44,коэффициенты!$E$2:$R$300,12,FALSE)</f>
        <v>30</v>
      </c>
      <c r="R44" s="34">
        <f>VLOOKUP(C44,коэффициенты!$E$2:$R$300,13,FALSE)</f>
        <v>30</v>
      </c>
      <c r="S44" s="34">
        <f>VLOOKUP(C44,коэффициенты!$E$2:$R$300,14,FALSE)</f>
        <v>30</v>
      </c>
      <c r="T44" s="34">
        <f>VLOOKUP(C44,коэффициенты!$E$2:$S$300,15,FALSE)</f>
        <v>60</v>
      </c>
      <c r="U44" s="34">
        <f>VLOOKUP(C44,коэффициенты!$E$2:$U$300,16,FALSE)</f>
        <v>0</v>
      </c>
      <c r="V44" s="34">
        <f>VLOOKUP(C44,коэффициенты!$E$2:$U$300,17,FALSE)</f>
        <v>0</v>
      </c>
      <c r="W44" s="36">
        <f>D44-E44+TIME(0,F44+G44,0)-TIME(0,H44,0)+I44+TIME(0,SUM(J44:M44),0)-TIME(0,SUM(N44:V44),0)</f>
        <v>0.4512268518518521</v>
      </c>
      <c r="X44" s="32">
        <v>0.009699074074074074</v>
      </c>
      <c r="Y44" s="32">
        <v>0.06037037037037037</v>
      </c>
      <c r="Z44" s="37">
        <v>0.06037037037037037</v>
      </c>
      <c r="AA44" s="32">
        <v>0.061643518518518514</v>
      </c>
      <c r="AB44" s="32">
        <v>0.08317129629629628</v>
      </c>
      <c r="AC44" s="32">
        <v>0.12815972222222222</v>
      </c>
      <c r="AD44" s="32">
        <v>0.15827546296296297</v>
      </c>
      <c r="AE44" s="32">
        <v>0.15953703703703703</v>
      </c>
      <c r="AF44" s="32">
        <v>0.2171875</v>
      </c>
      <c r="AG44" s="32">
        <v>0.2215625</v>
      </c>
      <c r="AH44" s="32">
        <v>0.1967939814814815</v>
      </c>
      <c r="AI44" s="32">
        <v>0.18648148148148147</v>
      </c>
      <c r="AJ44" s="32">
        <v>0.1879976851851852</v>
      </c>
      <c r="AK44" s="32">
        <v>0.24219907407407407</v>
      </c>
      <c r="AL44" s="32">
        <v>0.2961111111111111</v>
      </c>
      <c r="AM44" s="37"/>
      <c r="AN44" s="37"/>
      <c r="AO44" s="37"/>
      <c r="AP44" s="37"/>
      <c r="AQ44" s="37"/>
    </row>
    <row r="45" spans="1:43" ht="13.5">
      <c r="A45" s="29">
        <v>42</v>
      </c>
      <c r="B45" s="30" t="s">
        <v>358</v>
      </c>
      <c r="C45" s="31" t="s">
        <v>154</v>
      </c>
      <c r="D45" s="31" t="s">
        <v>359</v>
      </c>
      <c r="E45" s="32">
        <f>Z45-Y45+AP45-AO45</f>
        <v>0</v>
      </c>
      <c r="F45" s="33">
        <f>(9-COUNT(X45,Y45,AB45,AC45,AD45,AF45,AH45,AI45,AK45))*коэффициенты!$B$2</f>
        <v>0</v>
      </c>
      <c r="G45" s="34">
        <f>((SIGN(AA45)*-1)+1)*коэффициенты!$B$3+((SIGN(AG45)*-1)+1)*коэффициенты!$B$4+((SIGN(AJ45)*-1)+1)*коэффициенты!$B$5+((SIGN(AL45)*-1)+1)*коэффициенты!$B$6</f>
        <v>0</v>
      </c>
      <c r="H45" s="34">
        <f>SIGN(AE45)*коэффициенты!$B$4</f>
        <v>30</v>
      </c>
      <c r="I45" s="35">
        <f>IF(AA45&gt;0,(AA45-Z45)*коэффициенты!$B$13)+IF(AL45&gt;0,(AL45-AK45)*коэффициенты!$B$14)+IF(AN45&gt;0,(AN45-AM45)*коэффициенты!$B$15)+IF(AJ45&gt;0,(AJ45-AI45)*коэффициенты!$B$16)</f>
        <v>0.18792824074074058</v>
      </c>
      <c r="J45" s="34">
        <f>VLOOKUP(C45,коэффициенты!$E$2:$R$300,5,FALSE)</f>
        <v>60</v>
      </c>
      <c r="K45" s="34">
        <f>VLOOKUP(C45,коэффициенты!$E$2:$R$300,6,FALSE)</f>
        <v>120</v>
      </c>
      <c r="L45" s="34">
        <f>VLOOKUP(C45,коэффициенты!$E$2:$R$300,7,FALSE)</f>
        <v>0</v>
      </c>
      <c r="M45" s="34">
        <f>VLOOKUP(C45,коэффициенты!$E$2:$R$300,8,FALSE)</f>
        <v>0</v>
      </c>
      <c r="N45" s="34">
        <f>VLOOKUP(C45,коэффициенты!$E$2:$R$300,9,FALSE)</f>
        <v>30</v>
      </c>
      <c r="O45" s="34">
        <f>VLOOKUP(C45,коэффициенты!$E$2:$R$300,10,FALSE)</f>
        <v>0</v>
      </c>
      <c r="P45" s="34">
        <f>VLOOKUP(C45,коэффициенты!$E$2:$R$300,11,FALSE)</f>
        <v>60</v>
      </c>
      <c r="Q45" s="34">
        <f>VLOOKUP(C45,коэффициенты!$E$2:$R$300,12,FALSE)</f>
        <v>30</v>
      </c>
      <c r="R45" s="34">
        <f>VLOOKUP(C45,коэффициенты!$E$2:$R$300,13,FALSE)</f>
        <v>30</v>
      </c>
      <c r="S45" s="34">
        <f>VLOOKUP(C45,коэффициенты!$E$2:$R$300,14,FALSE)</f>
        <v>0</v>
      </c>
      <c r="T45" s="34">
        <f>VLOOKUP(C45,коэффициенты!$E$2:$S$300,15,FALSE)</f>
        <v>60</v>
      </c>
      <c r="U45" s="34">
        <f>VLOOKUP(C45,коэффициенты!$E$2:$U$300,16,FALSE)</f>
        <v>80</v>
      </c>
      <c r="V45" s="34">
        <f>VLOOKUP(C45,коэффициенты!$E$2:$U$300,17,FALSE)</f>
        <v>0</v>
      </c>
      <c r="W45" s="36">
        <f>D45-E45+TIME(0,F45+G45,0)-TIME(0,H45,0)+I45+TIME(0,SUM(J45:M45),0)-TIME(0,SUM(N45:V45),0)</f>
        <v>0.45876157407407403</v>
      </c>
      <c r="X45" s="32">
        <v>0.012106481481481482</v>
      </c>
      <c r="Y45" s="32">
        <v>0.0731712962962963</v>
      </c>
      <c r="Z45" s="37">
        <v>0.0731712962962963</v>
      </c>
      <c r="AA45" s="32">
        <v>0.07508101851851852</v>
      </c>
      <c r="AB45" s="32">
        <v>0.1007986111111111</v>
      </c>
      <c r="AC45" s="32">
        <v>0.13559027777777777</v>
      </c>
      <c r="AD45" s="32">
        <v>0.15768518518518518</v>
      </c>
      <c r="AE45" s="32">
        <v>0.15943287037037038</v>
      </c>
      <c r="AF45" s="32">
        <v>0.170625</v>
      </c>
      <c r="AG45" s="32">
        <v>0.17475694444444445</v>
      </c>
      <c r="AH45" s="32">
        <v>0.2142476851851852</v>
      </c>
      <c r="AI45" s="32">
        <v>0.20283564814814814</v>
      </c>
      <c r="AJ45" s="41">
        <v>0.2056134259259259</v>
      </c>
      <c r="AK45" s="32">
        <v>0.2483912037037037</v>
      </c>
      <c r="AL45" s="32">
        <v>0.2848263888888889</v>
      </c>
      <c r="AM45" s="37"/>
      <c r="AN45" s="37"/>
      <c r="AO45" s="37"/>
      <c r="AP45" s="37"/>
      <c r="AQ45" s="37"/>
    </row>
    <row r="46" spans="1:43" ht="13.5">
      <c r="A46" s="29">
        <v>43</v>
      </c>
      <c r="B46" s="30" t="s">
        <v>328</v>
      </c>
      <c r="C46" s="31" t="s">
        <v>137</v>
      </c>
      <c r="D46" s="31" t="s">
        <v>329</v>
      </c>
      <c r="E46" s="32">
        <f>Z46-Y46+AP46-AO46</f>
        <v>0.0017824074074073992</v>
      </c>
      <c r="F46" s="33">
        <f>(9-COUNT(X46,Y46,AB46,AC46,AD46,AF46,AH46,AI46,AK46))*коэффициенты!$B$2</f>
        <v>0</v>
      </c>
      <c r="G46" s="34">
        <f>((SIGN(AA46)*-1)+1)*коэффициенты!$B$3+((SIGN(AG46)*-1)+1)*коэффициенты!$B$4+((SIGN(AJ46)*-1)+1)*коэффициенты!$B$5+((SIGN(AL46)*-1)+1)*коэффициенты!$B$6</f>
        <v>0</v>
      </c>
      <c r="H46" s="34">
        <f>SIGN(AE46)*коэффициенты!$B$4</f>
        <v>30</v>
      </c>
      <c r="I46" s="35">
        <f>IF(AA46&gt;0,(AA46-Z46)*коэффициенты!$B$13)+IF(AL46&gt;0,(AL46-AK46)*коэффициенты!$B$14)+IF(AN46&gt;0,(AN46-AM46)*коэффициенты!$B$15)+IF(AJ46&gt;0,(AJ46-AI46)*коэффициенты!$B$16)</f>
        <v>0.250300925925926</v>
      </c>
      <c r="J46" s="34">
        <f>VLOOKUP(C46,коэффициенты!$E$2:$R$300,5,FALSE)</f>
        <v>15</v>
      </c>
      <c r="K46" s="34">
        <f>VLOOKUP(C46,коэффициенты!$E$2:$R$300,6,FALSE)</f>
        <v>0</v>
      </c>
      <c r="L46" s="34">
        <f>VLOOKUP(C46,коэффициенты!$E$2:$R$300,7,FALSE)</f>
        <v>0</v>
      </c>
      <c r="M46" s="34">
        <f>VLOOKUP(C46,коэффициенты!$E$2:$R$300,8,FALSE)</f>
        <v>0</v>
      </c>
      <c r="N46" s="34">
        <f>VLOOKUP(C46,коэффициенты!$E$2:$R$300,9,FALSE)</f>
        <v>30</v>
      </c>
      <c r="O46" s="34">
        <f>VLOOKUP(C46,коэффициенты!$E$2:$R$300,10,FALSE)</f>
        <v>60</v>
      </c>
      <c r="P46" s="34">
        <f>VLOOKUP(C46,коэффициенты!$E$2:$R$300,11,FALSE)</f>
        <v>75</v>
      </c>
      <c r="Q46" s="34">
        <f>VLOOKUP(C46,коэффициенты!$E$2:$R$300,12,FALSE)</f>
        <v>30</v>
      </c>
      <c r="R46" s="34">
        <f>VLOOKUP(C46,коэффициенты!$E$2:$R$300,13,FALSE)</f>
        <v>30</v>
      </c>
      <c r="S46" s="34">
        <f>VLOOKUP(C46,коэффициенты!$E$2:$R$300,14,FALSE)</f>
        <v>0</v>
      </c>
      <c r="T46" s="34">
        <f>VLOOKUP(C46,коэффициенты!$E$2:$S$300,15,FALSE)</f>
        <v>0</v>
      </c>
      <c r="U46" s="34">
        <f>VLOOKUP(C46,коэффициенты!$E$2:$U$300,16,FALSE)</f>
        <v>80</v>
      </c>
      <c r="V46" s="34">
        <f>VLOOKUP(C46,коэффициенты!$E$2:$U$300,17,FALSE)</f>
        <v>0</v>
      </c>
      <c r="W46" s="36">
        <f>D46-E46+TIME(0,F46+G46,0)-TIME(0,H46,0)+I46+TIME(0,SUM(J46:M46),0)-TIME(0,SUM(N46:V46),0)</f>
        <v>0.45920138888888895</v>
      </c>
      <c r="X46" s="32">
        <v>0.01025462962962963</v>
      </c>
      <c r="Y46" s="32">
        <v>0.0745138888888889</v>
      </c>
      <c r="Z46" s="32">
        <v>0.07629629629629629</v>
      </c>
      <c r="AA46" s="32">
        <v>0.07695601851851852</v>
      </c>
      <c r="AB46" s="32">
        <v>0.10913194444444445</v>
      </c>
      <c r="AC46" s="32">
        <v>0.1233449074074074</v>
      </c>
      <c r="AD46" s="32">
        <v>0.17423611111111112</v>
      </c>
      <c r="AE46" s="32">
        <v>0.17640046296296297</v>
      </c>
      <c r="AF46" s="32">
        <v>0.1884837962962963</v>
      </c>
      <c r="AG46" s="32">
        <v>0.19377314814814817</v>
      </c>
      <c r="AH46" s="32">
        <v>0.2376273148148148</v>
      </c>
      <c r="AI46" s="32">
        <v>0.21515046296296295</v>
      </c>
      <c r="AJ46" s="32">
        <v>0.23011574074074073</v>
      </c>
      <c r="AK46" s="32">
        <v>0.26885416666666667</v>
      </c>
      <c r="AL46" s="32">
        <v>0.29627314814814815</v>
      </c>
      <c r="AM46" s="37"/>
      <c r="AN46" s="37"/>
      <c r="AO46" s="37"/>
      <c r="AP46" s="37"/>
      <c r="AQ46" s="37"/>
    </row>
    <row r="47" spans="1:43" ht="13.5">
      <c r="A47" s="29">
        <v>44</v>
      </c>
      <c r="B47" s="30" t="s">
        <v>326</v>
      </c>
      <c r="C47" s="31" t="s">
        <v>156</v>
      </c>
      <c r="D47" s="31" t="s">
        <v>327</v>
      </c>
      <c r="E47" s="32">
        <f>Z47-Y47+AP47-AO47</f>
        <v>0</v>
      </c>
      <c r="F47" s="33">
        <f>(9-COUNT(X47,Y47,AB47,AC47,AD47,AF47,AH47,AI47,AK47))*коэффициенты!$B$2</f>
        <v>0</v>
      </c>
      <c r="G47" s="34">
        <f>((SIGN(AA47)*-1)+1)*коэффициенты!$B$3+((SIGN(AG47)*-1)+1)*коэффициенты!$B$4+((SIGN(AJ47)*-1)+1)*коэффициенты!$B$5+((SIGN(AL47)*-1)+1)*коэффициенты!$B$6</f>
        <v>0</v>
      </c>
      <c r="H47" s="34">
        <f>SIGN(AE47)*коэффициенты!$B$4</f>
        <v>30</v>
      </c>
      <c r="I47" s="35">
        <f>IF(AA47&gt;0,(AA47-Z47)*коэффициенты!$B$13)+IF(AL47&gt;0,(AL47-AK47)*коэффициенты!$B$14)+IF(AN47&gt;0,(AN47-AM47)*коэффициенты!$B$15)+IF(AJ47&gt;0,(AJ47-AI47)*коэффициенты!$B$16)</f>
        <v>0.1992013888888887</v>
      </c>
      <c r="J47" s="34">
        <f>VLOOKUP(C47,коэффициенты!$E$2:$R$300,5,FALSE)</f>
        <v>0</v>
      </c>
      <c r="K47" s="34">
        <f>VLOOKUP(C47,коэффициенты!$E$2:$R$300,6,FALSE)</f>
        <v>120</v>
      </c>
      <c r="L47" s="34">
        <f>VLOOKUP(C47,коэффициенты!$E$2:$R$300,7,FALSE)</f>
        <v>0</v>
      </c>
      <c r="M47" s="34">
        <f>VLOOKUP(C47,коэффициенты!$E$2:$R$300,8,FALSE)</f>
        <v>0</v>
      </c>
      <c r="N47" s="34">
        <f>VLOOKUP(C47,коэффициенты!$E$2:$R$300,9,FALSE)</f>
        <v>30</v>
      </c>
      <c r="O47" s="34">
        <f>VLOOKUP(C47,коэффициенты!$E$2:$R$300,10,FALSE)</f>
        <v>0</v>
      </c>
      <c r="P47" s="34">
        <f>VLOOKUP(C47,коэффициенты!$E$2:$R$300,11,FALSE)</f>
        <v>60</v>
      </c>
      <c r="Q47" s="34">
        <f>VLOOKUP(C47,коэффициенты!$E$2:$R$300,12,FALSE)</f>
        <v>0</v>
      </c>
      <c r="R47" s="34">
        <f>VLOOKUP(C47,коэффициенты!$E$2:$R$300,13,FALSE)</f>
        <v>30</v>
      </c>
      <c r="S47" s="34">
        <f>VLOOKUP(C47,коэффициенты!$E$2:$R$300,14,FALSE)</f>
        <v>0</v>
      </c>
      <c r="T47" s="34">
        <f>VLOOKUP(C47,коэффициенты!$E$2:$S$300,15,FALSE)</f>
        <v>0</v>
      </c>
      <c r="U47" s="34">
        <f>VLOOKUP(C47,коэффициенты!$E$2:$U$300,16,FALSE)</f>
        <v>80</v>
      </c>
      <c r="V47" s="34">
        <f>VLOOKUP(C47,коэффициенты!$E$2:$U$300,17,FALSE)</f>
        <v>0</v>
      </c>
      <c r="W47" s="36">
        <f>D47-E47+TIME(0,F47+G47,0)-TIME(0,H47,0)+I47+TIME(0,SUM(J47:M47),0)-TIME(0,SUM(N47:V47),0)</f>
        <v>0.48634259259259244</v>
      </c>
      <c r="X47" s="32">
        <v>0.010462962962962964</v>
      </c>
      <c r="Y47" s="32">
        <v>0.05667824074074074</v>
      </c>
      <c r="Z47" s="37">
        <v>0.05667824074074074</v>
      </c>
      <c r="AA47" s="32">
        <v>0.0574537037037037</v>
      </c>
      <c r="AB47" s="32">
        <v>0.1184837962962963</v>
      </c>
      <c r="AC47" s="32">
        <v>0.14460648148148147</v>
      </c>
      <c r="AD47" s="32">
        <v>0.17506944444444442</v>
      </c>
      <c r="AE47" s="32">
        <v>0.17618055555555556</v>
      </c>
      <c r="AF47" s="32">
        <v>0.20956018518518518</v>
      </c>
      <c r="AG47" s="32">
        <v>0.21255787037037036</v>
      </c>
      <c r="AH47" s="32">
        <v>0.2212847222222222</v>
      </c>
      <c r="AI47" s="32">
        <v>0.191875</v>
      </c>
      <c r="AJ47" s="32">
        <v>0.19645833333333332</v>
      </c>
      <c r="AK47" s="32">
        <v>0.27653935185185186</v>
      </c>
      <c r="AL47" s="32">
        <v>0.31428240740740737</v>
      </c>
      <c r="AM47" s="37"/>
      <c r="AN47" s="37"/>
      <c r="AO47" s="37"/>
      <c r="AP47" s="37"/>
      <c r="AQ47" s="37"/>
    </row>
    <row r="48" spans="1:43" ht="13.5">
      <c r="A48" s="29">
        <v>45</v>
      </c>
      <c r="B48" s="30" t="s">
        <v>370</v>
      </c>
      <c r="C48" s="31" t="s">
        <v>140</v>
      </c>
      <c r="D48" s="31" t="s">
        <v>371</v>
      </c>
      <c r="E48" s="32">
        <f>Z48-Y48+AP48-AO48</f>
        <v>0.0023842592592592526</v>
      </c>
      <c r="F48" s="33">
        <f>(9-COUNT(X48,Y48,AB48,AC48,AD48,AF48,AH48,AI48,AK48))*коэффициенты!$B$2</f>
        <v>0</v>
      </c>
      <c r="G48" s="34">
        <f>((SIGN(AA48)*-1)+1)*коэффициенты!$B$3+((SIGN(AG48)*-1)+1)*коэффициенты!$B$4+((SIGN(AJ48)*-1)+1)*коэффициенты!$B$5+((SIGN(AL48)*-1)+1)*коэффициенты!$B$6</f>
        <v>0</v>
      </c>
      <c r="H48" s="34">
        <f>SIGN(AE48)*коэффициенты!$B$4</f>
        <v>0</v>
      </c>
      <c r="I48" s="35">
        <f>IF(AA48&gt;0,(AA48-Z48)*коэффициенты!$B$13)+IF(AL48&gt;0,(AL48-AK48)*коэффициенты!$B$14)+IF(AN48&gt;0,(AN48-AM48)*коэффициенты!$B$15)+IF(AJ48&gt;0,(AJ48-AI48)*коэффициенты!$B$16)</f>
        <v>0.2316319444444444</v>
      </c>
      <c r="J48" s="34">
        <f>VLOOKUP(C48,коэффициенты!$E$2:$R$300,5,FALSE)</f>
        <v>75</v>
      </c>
      <c r="K48" s="34">
        <f>VLOOKUP(C48,коэффициенты!$E$2:$R$300,6,FALSE)</f>
        <v>120</v>
      </c>
      <c r="L48" s="34">
        <f>VLOOKUP(C48,коэффициенты!$E$2:$R$300,7,FALSE)</f>
        <v>0</v>
      </c>
      <c r="M48" s="34">
        <f>VLOOKUP(C48,коэффициенты!$E$2:$R$300,8,FALSE)</f>
        <v>0</v>
      </c>
      <c r="N48" s="34">
        <f>VLOOKUP(C48,коэффициенты!$E$2:$R$300,9,FALSE)</f>
        <v>30</v>
      </c>
      <c r="O48" s="34">
        <f>VLOOKUP(C48,коэффициенты!$E$2:$R$300,10,FALSE)</f>
        <v>0</v>
      </c>
      <c r="P48" s="34">
        <f>VLOOKUP(C48,коэффициенты!$E$2:$R$300,11,FALSE)</f>
        <v>75</v>
      </c>
      <c r="Q48" s="34">
        <f>VLOOKUP(C48,коэффициенты!$E$2:$R$300,12,FALSE)</f>
        <v>0</v>
      </c>
      <c r="R48" s="34">
        <f>VLOOKUP(C48,коэффициенты!$E$2:$R$300,13,FALSE)</f>
        <v>30</v>
      </c>
      <c r="S48" s="34">
        <f>VLOOKUP(C48,коэффициенты!$E$2:$R$300,14,FALSE)</f>
        <v>0</v>
      </c>
      <c r="T48" s="34">
        <f>VLOOKUP(C48,коэффициенты!$E$2:$S$300,15,FALSE)</f>
        <v>60</v>
      </c>
      <c r="U48" s="34">
        <f>VLOOKUP(C48,коэффициенты!$E$2:$U$300,16,FALSE)</f>
        <v>80</v>
      </c>
      <c r="V48" s="34">
        <f>VLOOKUP(C48,коэффициенты!$E$2:$U$300,17,FALSE)</f>
        <v>0</v>
      </c>
      <c r="W48" s="36">
        <f>D48-E48+TIME(0,F48+G48,0)-TIME(0,H48,0)+I48+TIME(0,SUM(J48:M48),0)-TIME(0,SUM(N48:V48),0)</f>
        <v>0.5001273148148146</v>
      </c>
      <c r="X48" s="32">
        <v>0.010798611111111111</v>
      </c>
      <c r="Y48" s="32">
        <v>0.07001157407407409</v>
      </c>
      <c r="Z48" s="32">
        <v>0.07239583333333334</v>
      </c>
      <c r="AA48" s="32">
        <v>0.07449074074074075</v>
      </c>
      <c r="AB48" s="32">
        <v>0.09423611111111112</v>
      </c>
      <c r="AC48" s="32">
        <v>0.11559027777777779</v>
      </c>
      <c r="AD48" s="32">
        <v>0.1416550925925926</v>
      </c>
      <c r="AE48" s="37"/>
      <c r="AF48" s="32">
        <v>0.15350694444444443</v>
      </c>
      <c r="AG48" s="32">
        <v>0.15721064814814814</v>
      </c>
      <c r="AH48" s="32">
        <v>0.1878125</v>
      </c>
      <c r="AI48" s="32">
        <v>0.17380787037037038</v>
      </c>
      <c r="AJ48" s="41">
        <v>0.17658564814814814</v>
      </c>
      <c r="AK48" s="32">
        <v>0.22324074074074074</v>
      </c>
      <c r="AL48" s="32">
        <v>0.2701851851851852</v>
      </c>
      <c r="AM48" s="37"/>
      <c r="AN48" s="37"/>
      <c r="AO48" s="37"/>
      <c r="AP48" s="37"/>
      <c r="AQ48" s="37"/>
    </row>
    <row r="49" spans="1:43" ht="13.5">
      <c r="A49" s="29">
        <v>46</v>
      </c>
      <c r="B49" s="30" t="s">
        <v>368</v>
      </c>
      <c r="C49" s="31" t="s">
        <v>159</v>
      </c>
      <c r="D49" s="31" t="s">
        <v>369</v>
      </c>
      <c r="E49" s="32">
        <f>Z49-Y49+AP49-AO49</f>
        <v>0</v>
      </c>
      <c r="F49" s="33">
        <f>(9-COUNT(X49,Y49,AB49,AC49,AD49,AF49,AH49,AI49,AK49))*коэффициенты!$B$2</f>
        <v>0</v>
      </c>
      <c r="G49" s="34">
        <f>((SIGN(AA49)*-1)+1)*коэффициенты!$B$3+((SIGN(AG49)*-1)+1)*коэффициенты!$B$4+((SIGN(AJ49)*-1)+1)*коэффициенты!$B$5+((SIGN(AL49)*-1)+1)*коэффициенты!$B$6</f>
        <v>0</v>
      </c>
      <c r="H49" s="34">
        <f>SIGN(AE49)*коэффициенты!$B$4</f>
        <v>30</v>
      </c>
      <c r="I49" s="35">
        <f>IF(AA49&gt;0,(AA49-Z49)*коэффициенты!$B$13)+IF(AL49&gt;0,(AL49-AK49)*коэффициенты!$B$14)+IF(AN49&gt;0,(AN49-AM49)*коэффициенты!$B$15)+IF(AJ49&gt;0,(AJ49-AI49)*коэффициенты!$B$16)</f>
        <v>0.23337962962962958</v>
      </c>
      <c r="J49" s="34">
        <f>VLOOKUP(C49,коэффициенты!$E$2:$R$300,5,FALSE)</f>
        <v>0</v>
      </c>
      <c r="K49" s="34">
        <f>VLOOKUP(C49,коэффициенты!$E$2:$R$300,6,FALSE)</f>
        <v>120</v>
      </c>
      <c r="L49" s="34">
        <f>VLOOKUP(C49,коэффициенты!$E$2:$R$300,7,FALSE)</f>
        <v>0</v>
      </c>
      <c r="M49" s="34">
        <f>VLOOKUP(C49,коэффициенты!$E$2:$R$300,8,FALSE)</f>
        <v>0</v>
      </c>
      <c r="N49" s="34">
        <f>VLOOKUP(C49,коэффициенты!$E$2:$R$300,9,FALSE)</f>
        <v>30</v>
      </c>
      <c r="O49" s="34">
        <f>VLOOKUP(C49,коэффициенты!$E$2:$R$300,10,FALSE)</f>
        <v>0</v>
      </c>
      <c r="P49" s="34">
        <f>VLOOKUP(C49,коэффициенты!$E$2:$R$300,11,FALSE)</f>
        <v>75</v>
      </c>
      <c r="Q49" s="34">
        <f>VLOOKUP(C49,коэффициенты!$E$2:$R$300,12,FALSE)</f>
        <v>30</v>
      </c>
      <c r="R49" s="34">
        <f>VLOOKUP(C49,коэффициенты!$E$2:$R$300,13,FALSE)</f>
        <v>30</v>
      </c>
      <c r="S49" s="34">
        <f>VLOOKUP(C49,коэффициенты!$E$2:$R$300,14,FALSE)</f>
        <v>0</v>
      </c>
      <c r="T49" s="34">
        <f>VLOOKUP(C49,коэффициенты!$E$2:$S$300,15,FALSE)</f>
        <v>60</v>
      </c>
      <c r="U49" s="34">
        <f>VLOOKUP(C49,коэффициенты!$E$2:$U$300,16,FALSE)</f>
        <v>80</v>
      </c>
      <c r="V49" s="34">
        <f>VLOOKUP(C49,коэффициенты!$E$2:$U$300,17,FALSE)</f>
        <v>0</v>
      </c>
      <c r="W49" s="36">
        <f>D49-E49+TIME(0,F49+G49,0)-TIME(0,H49,0)+I49+TIME(0,SUM(J49:M49),0)-TIME(0,SUM(N49:V49),0)</f>
        <v>0.5087499999999999</v>
      </c>
      <c r="X49" s="32">
        <v>0.019189814814814816</v>
      </c>
      <c r="Y49" s="32">
        <v>0.07273148148148148</v>
      </c>
      <c r="Z49" s="37">
        <v>0.07273148148148148</v>
      </c>
      <c r="AA49" s="32">
        <v>0.07429398148148149</v>
      </c>
      <c r="AB49" s="32">
        <v>0.10487268518518518</v>
      </c>
      <c r="AC49" s="32">
        <v>0.1334375</v>
      </c>
      <c r="AD49" s="32">
        <v>0.19105324074074073</v>
      </c>
      <c r="AE49" s="32">
        <v>0.1922337962962963</v>
      </c>
      <c r="AF49" s="32">
        <v>0.264212962962963</v>
      </c>
      <c r="AG49" s="32">
        <v>0.26719907407407406</v>
      </c>
      <c r="AH49" s="32">
        <v>0.27358796296296295</v>
      </c>
      <c r="AI49" s="32">
        <v>0.20745370370370372</v>
      </c>
      <c r="AJ49" s="32">
        <v>0.21112268518518518</v>
      </c>
      <c r="AK49" s="32">
        <v>0.30372685185185183</v>
      </c>
      <c r="AL49" s="32">
        <v>0.35030092592592593</v>
      </c>
      <c r="AM49" s="37"/>
      <c r="AN49" s="37"/>
      <c r="AO49" s="37"/>
      <c r="AP49" s="37"/>
      <c r="AQ49" s="37"/>
    </row>
    <row r="50" spans="1:43" ht="13.5">
      <c r="A50" s="29">
        <v>47</v>
      </c>
      <c r="B50" s="30" t="s">
        <v>336</v>
      </c>
      <c r="C50" s="31" t="s">
        <v>125</v>
      </c>
      <c r="D50" s="31" t="s">
        <v>337</v>
      </c>
      <c r="E50" s="32">
        <f>Z50-Y50+AP50-AO50</f>
        <v>0.003009259259259253</v>
      </c>
      <c r="F50" s="33">
        <f>(9-COUNT(X50,Y50,AB50,AC50,AD50,AF50,AH50,AI50,AK50))*коэффициенты!$B$2</f>
        <v>0</v>
      </c>
      <c r="G50" s="34">
        <f>((SIGN(AA50)*-1)+1)*коэффициенты!$B$3+((SIGN(AG50)*-1)+1)*коэффициенты!$B$4+((SIGN(AJ50)*-1)+1)*коэффициенты!$B$5+((SIGN(AL50)*-1)+1)*коэффициенты!$B$6</f>
        <v>0</v>
      </c>
      <c r="H50" s="34">
        <f>SIGN(AE50)*коэффициенты!$B$4</f>
        <v>0</v>
      </c>
      <c r="I50" s="35">
        <f>IF(AA50&gt;0,(AA50-Z50)*коэффициенты!$B$13)+IF(AL50&gt;0,(AL50-AK50)*коэффициенты!$B$14)+IF(AN50&gt;0,(AN50-AM50)*коэффициенты!$B$15)+IF(AJ50&gt;0,(AJ50-AI50)*коэффициенты!$B$16)</f>
        <v>0.21003472222222233</v>
      </c>
      <c r="J50" s="34">
        <f>VLOOKUP(C50,коэффициенты!$E$2:$R$300,5,FALSE)</f>
        <v>45</v>
      </c>
      <c r="K50" s="34">
        <f>VLOOKUP(C50,коэффициенты!$E$2:$R$300,6,FALSE)</f>
        <v>120</v>
      </c>
      <c r="L50" s="34">
        <f>VLOOKUP(C50,коэффициенты!$E$2:$R$300,7,FALSE)</f>
        <v>0</v>
      </c>
      <c r="M50" s="34">
        <f>VLOOKUP(C50,коэффициенты!$E$2:$R$300,8,FALSE)</f>
        <v>0</v>
      </c>
      <c r="N50" s="34">
        <f>VLOOKUP(C50,коэффициенты!$E$2:$R$300,9,FALSE)</f>
        <v>30</v>
      </c>
      <c r="O50" s="34">
        <f>VLOOKUP(C50,коэффициенты!$E$2:$R$300,10,FALSE)</f>
        <v>0</v>
      </c>
      <c r="P50" s="34">
        <f>VLOOKUP(C50,коэффициенты!$E$2:$R$300,11,FALSE)</f>
        <v>75</v>
      </c>
      <c r="Q50" s="34">
        <f>VLOOKUP(C50,коэффициенты!$E$2:$R$300,12,FALSE)</f>
        <v>30</v>
      </c>
      <c r="R50" s="34">
        <f>VLOOKUP(C50,коэффициенты!$E$2:$R$300,13,FALSE)</f>
        <v>30</v>
      </c>
      <c r="S50" s="34">
        <f>VLOOKUP(C50,коэффициенты!$E$2:$R$300,14,FALSE)</f>
        <v>30</v>
      </c>
      <c r="T50" s="34">
        <f>VLOOKUP(C50,коэффициенты!$E$2:$S$300,15,FALSE)</f>
        <v>0</v>
      </c>
      <c r="U50" s="34">
        <f>VLOOKUP(C50,коэффициенты!$E$2:$U$300,16,FALSE)</f>
        <v>90</v>
      </c>
      <c r="V50" s="34">
        <f>VLOOKUP(C50,коэффициенты!$E$2:$U$300,17,FALSE)</f>
        <v>0</v>
      </c>
      <c r="W50" s="36">
        <f>D50-E50+TIME(0,F50+G50,0)-TIME(0,H50,0)+I50+TIME(0,SUM(J50:M50),0)-TIME(0,SUM(N50:V50),0)</f>
        <v>0.5098379629629631</v>
      </c>
      <c r="X50" s="32">
        <v>0.013680555555555555</v>
      </c>
      <c r="Y50" s="32">
        <v>0.08699074074074074</v>
      </c>
      <c r="Z50" s="32">
        <v>0.09</v>
      </c>
      <c r="AA50" s="32">
        <v>0.09135416666666667</v>
      </c>
      <c r="AB50" s="32">
        <v>0.1240625</v>
      </c>
      <c r="AC50" s="32">
        <v>0.16788194444444446</v>
      </c>
      <c r="AD50" s="32">
        <v>0.20054398148148148</v>
      </c>
      <c r="AE50" s="37"/>
      <c r="AF50" s="32">
        <v>0.21444444444444444</v>
      </c>
      <c r="AG50" s="32">
        <v>0.2166435185185185</v>
      </c>
      <c r="AH50" s="32">
        <v>0.24849537037037037</v>
      </c>
      <c r="AI50" s="32">
        <v>0.23049768518518518</v>
      </c>
      <c r="AJ50" s="32">
        <v>0.23737268518518517</v>
      </c>
      <c r="AK50" s="32">
        <v>0.2757060185185185</v>
      </c>
      <c r="AL50" s="32">
        <v>0.3096990740740741</v>
      </c>
      <c r="AM50" s="37"/>
      <c r="AN50" s="37"/>
      <c r="AO50" s="37"/>
      <c r="AP50" s="37"/>
      <c r="AQ50" s="37"/>
    </row>
    <row r="51" spans="1:43" ht="13.5">
      <c r="A51" s="29">
        <v>48</v>
      </c>
      <c r="B51" s="30" t="s">
        <v>340</v>
      </c>
      <c r="C51" s="31" t="s">
        <v>179</v>
      </c>
      <c r="D51" s="31" t="s">
        <v>341</v>
      </c>
      <c r="E51" s="32">
        <f>Z51-Y51+AP51-AO51</f>
        <v>0</v>
      </c>
      <c r="F51" s="33">
        <f>(9-COUNT(X51,Y51,AB51,AC51,AD51,AF51,AH51,AI51,AK51))*коэффициенты!$B$2</f>
        <v>0</v>
      </c>
      <c r="G51" s="34">
        <f>((SIGN(AA51)*-1)+1)*коэффициенты!$B$3+((SIGN(AG51)*-1)+1)*коэффициенты!$B$4+((SIGN(AJ51)*-1)+1)*коэффициенты!$B$5+((SIGN(AL51)*-1)+1)*коэффициенты!$B$6</f>
        <v>0</v>
      </c>
      <c r="H51" s="34">
        <f>SIGN(AE51)*коэффициенты!$B$4</f>
        <v>0</v>
      </c>
      <c r="I51" s="35">
        <f>IF(AA51&gt;0,(AA51-Z51)*коэффициенты!$B$13)+IF(AL51&gt;0,(AL51-AK51)*коэффициенты!$B$14)+IF(AN51&gt;0,(AN51-AM51)*коэффициенты!$B$15)+IF(AJ51&gt;0,(AJ51-AI51)*коэффициенты!$B$16)</f>
        <v>0.1294328703703699</v>
      </c>
      <c r="J51" s="34">
        <f>VLOOKUP(C51,коэффициенты!$E$2:$R$300,5,FALSE)</f>
        <v>15</v>
      </c>
      <c r="K51" s="34">
        <f>VLOOKUP(C51,коэффициенты!$E$2:$R$300,6,FALSE)</f>
        <v>360</v>
      </c>
      <c r="L51" s="34">
        <f>VLOOKUP(C51,коэффициенты!$E$2:$R$300,7,FALSE)</f>
        <v>0</v>
      </c>
      <c r="M51" s="34">
        <f>VLOOKUP(C51,коэффициенты!$E$2:$R$300,8,FALSE)</f>
        <v>0</v>
      </c>
      <c r="N51" s="34">
        <f>VLOOKUP(C51,коэффициенты!$E$2:$R$300,9,FALSE)</f>
        <v>30</v>
      </c>
      <c r="O51" s="34">
        <f>VLOOKUP(C51,коэффициенты!$E$2:$R$300,10,FALSE)</f>
        <v>60</v>
      </c>
      <c r="P51" s="34">
        <f>VLOOKUP(C51,коэффициенты!$E$2:$R$300,11,FALSE)</f>
        <v>75</v>
      </c>
      <c r="Q51" s="34">
        <f>VLOOKUP(C51,коэффициенты!$E$2:$R$300,12,FALSE)</f>
        <v>30</v>
      </c>
      <c r="R51" s="34">
        <f>VLOOKUP(C51,коэффициенты!$E$2:$R$300,13,FALSE)</f>
        <v>30</v>
      </c>
      <c r="S51" s="34">
        <f>VLOOKUP(C51,коэффициенты!$E$2:$R$300,14,FALSE)</f>
        <v>0</v>
      </c>
      <c r="T51" s="34">
        <f>VLOOKUP(C51,коэффициенты!$E$2:$S$300,15,FALSE)</f>
        <v>0</v>
      </c>
      <c r="U51" s="34">
        <f>VLOOKUP(C51,коэффициенты!$E$2:$U$300,16,FALSE)</f>
        <v>120</v>
      </c>
      <c r="V51" s="34">
        <f>VLOOKUP(C51,коэффициенты!$E$2:$U$300,17,FALSE)</f>
        <v>0</v>
      </c>
      <c r="W51" s="36">
        <f>D51-E51+TIME(0,F51+G51,0)-TIME(0,H51,0)+I51+TIME(0,SUM(J51:M51),0)-TIME(0,SUM(N51:V51),0)</f>
        <v>0.528668981481481</v>
      </c>
      <c r="X51" s="32">
        <v>0.01085648148148148</v>
      </c>
      <c r="Y51" s="32">
        <v>0.13403935185185187</v>
      </c>
      <c r="Z51" s="37">
        <v>0.13403935185185187</v>
      </c>
      <c r="AA51" s="32">
        <v>0.13467592592592592</v>
      </c>
      <c r="AB51" s="32">
        <v>0.1592824074074074</v>
      </c>
      <c r="AC51" s="32">
        <v>0.16817129629629632</v>
      </c>
      <c r="AD51" s="32">
        <v>0.1910185185185185</v>
      </c>
      <c r="AE51" s="37"/>
      <c r="AF51" s="32">
        <v>0.20216435185185186</v>
      </c>
      <c r="AG51" s="32">
        <v>0.2046064814814815</v>
      </c>
      <c r="AH51" s="32">
        <v>0.23233796296296297</v>
      </c>
      <c r="AI51" s="41">
        <v>0.22004629629629632</v>
      </c>
      <c r="AJ51" s="32">
        <v>0.2228240740740741</v>
      </c>
      <c r="AK51" s="32">
        <v>0.26332175925925927</v>
      </c>
      <c r="AL51" s="32">
        <v>0.28799768518518515</v>
      </c>
      <c r="AM51" s="37"/>
      <c r="AN51" s="37"/>
      <c r="AO51" s="37"/>
      <c r="AP51" s="37"/>
      <c r="AQ51" s="37"/>
    </row>
    <row r="52" spans="1:43" ht="13.5">
      <c r="A52" s="29">
        <v>49</v>
      </c>
      <c r="B52" s="30" t="s">
        <v>364</v>
      </c>
      <c r="C52" s="31" t="s">
        <v>173</v>
      </c>
      <c r="D52" s="31" t="s">
        <v>365</v>
      </c>
      <c r="E52" s="32">
        <f>Z52-Y52+AP52-AO52</f>
        <v>0</v>
      </c>
      <c r="F52" s="33">
        <f>(9-COUNT(X52,Y52,AB52,AC52,AD52,AF52,AH52,AI52,AK52))*коэффициенты!$B$2</f>
        <v>0</v>
      </c>
      <c r="G52" s="34">
        <f>((SIGN(AA52)*-1)+1)*коэффициенты!$B$3+((SIGN(AG52)*-1)+1)*коэффициенты!$B$4+((SIGN(AJ52)*-1)+1)*коэффициенты!$B$5+((SIGN(AL52)*-1)+1)*коэффициенты!$B$6</f>
        <v>0</v>
      </c>
      <c r="H52" s="34">
        <f>SIGN(AE52)*коэффициенты!$B$4</f>
        <v>0</v>
      </c>
      <c r="I52" s="35">
        <f>IF(AA52&gt;0,(AA52-Z52)*коэффициенты!$B$13)+IF(AL52&gt;0,(AL52-AK52)*коэффициенты!$B$14)+IF(AN52&gt;0,(AN52-AM52)*коэффициенты!$B$15)+IF(AJ52&gt;0,(AJ52-AI52)*коэффициенты!$B$16)</f>
        <v>0.19708333333333294</v>
      </c>
      <c r="J52" s="34">
        <f>VLOOKUP(C52,коэффициенты!$E$2:$R$300,5,FALSE)</f>
        <v>45</v>
      </c>
      <c r="K52" s="34">
        <f>VLOOKUP(C52,коэффициенты!$E$2:$R$300,6,FALSE)</f>
        <v>360</v>
      </c>
      <c r="L52" s="34">
        <f>VLOOKUP(C52,коэффициенты!$E$2:$R$300,7,FALSE)</f>
        <v>60</v>
      </c>
      <c r="M52" s="34">
        <f>VLOOKUP(C52,коэффициенты!$E$2:$R$300,8,FALSE)</f>
        <v>0</v>
      </c>
      <c r="N52" s="34">
        <f>VLOOKUP(C52,коэффициенты!$E$2:$R$300,9,FALSE)</f>
        <v>30</v>
      </c>
      <c r="O52" s="34">
        <f>VLOOKUP(C52,коэффициенты!$E$2:$R$300,10,FALSE)</f>
        <v>60</v>
      </c>
      <c r="P52" s="34">
        <f>VLOOKUP(C52,коэффициенты!$E$2:$R$300,11,FALSE)</f>
        <v>75</v>
      </c>
      <c r="Q52" s="34">
        <f>VLOOKUP(C52,коэффициенты!$E$2:$R$300,12,FALSE)</f>
        <v>30</v>
      </c>
      <c r="R52" s="34">
        <f>VLOOKUP(C52,коэффициенты!$E$2:$R$300,13,FALSE)</f>
        <v>30</v>
      </c>
      <c r="S52" s="34">
        <f>VLOOKUP(C52,коэффициенты!$E$2:$R$300,14,FALSE)</f>
        <v>30</v>
      </c>
      <c r="T52" s="34">
        <f>VLOOKUP(C52,коэффициенты!$E$2:$S$300,15,FALSE)</f>
        <v>0</v>
      </c>
      <c r="U52" s="34">
        <f>VLOOKUP(C52,коэффициенты!$E$2:$U$300,16,FALSE)</f>
        <v>90</v>
      </c>
      <c r="V52" s="34">
        <f>VLOOKUP(C52,коэффициенты!$E$2:$U$300,17,FALSE)</f>
        <v>0</v>
      </c>
      <c r="W52" s="36">
        <f>D52-E52+TIME(0,F52+G52,0)-TIME(0,H52,0)+I52+TIME(0,SUM(J52:M52),0)-TIME(0,SUM(N52:V52),0)</f>
        <v>0.6931018518518514</v>
      </c>
      <c r="X52" s="32">
        <v>0.01326388888888889</v>
      </c>
      <c r="Y52" s="32">
        <v>0.11866898148148149</v>
      </c>
      <c r="Z52" s="37">
        <v>0.11866898148148149</v>
      </c>
      <c r="AA52" s="32">
        <v>0.12072916666666667</v>
      </c>
      <c r="AB52" s="32">
        <v>0.22083333333333333</v>
      </c>
      <c r="AC52" s="32">
        <v>0.18284722222222224</v>
      </c>
      <c r="AD52" s="32">
        <v>0.24325231481481482</v>
      </c>
      <c r="AE52" s="37"/>
      <c r="AF52" s="32">
        <v>0.25657407407407407</v>
      </c>
      <c r="AG52" s="32">
        <v>0.2607523148148148</v>
      </c>
      <c r="AH52" s="32">
        <v>0.2864583333333333</v>
      </c>
      <c r="AI52" s="32">
        <v>0.2725</v>
      </c>
      <c r="AJ52" s="32">
        <v>0.2730787037037037</v>
      </c>
      <c r="AK52" s="32">
        <v>0.32253472222222224</v>
      </c>
      <c r="AL52" s="32">
        <v>0.36586805555555557</v>
      </c>
      <c r="AM52" s="37"/>
      <c r="AN52" s="37"/>
      <c r="AO52" s="37"/>
      <c r="AP52" s="37"/>
      <c r="AQ52" s="37"/>
    </row>
    <row r="53" spans="1:43" ht="13.5">
      <c r="A53" s="29">
        <v>50</v>
      </c>
      <c r="B53" s="30" t="s">
        <v>314</v>
      </c>
      <c r="C53" s="31" t="s">
        <v>172</v>
      </c>
      <c r="D53" s="31" t="s">
        <v>315</v>
      </c>
      <c r="E53" s="32">
        <f>Z53-Y53+AP53-AO53</f>
        <v>0</v>
      </c>
      <c r="F53" s="33">
        <f>(9-COUNT(X53,Y53,AB53,AC53,AD53,AF53,AH53,AI53,AK53))*коэффициенты!$B$2</f>
        <v>120</v>
      </c>
      <c r="G53" s="34">
        <f>((SIGN(AA53)*-1)+1)*коэффициенты!$B$3+((SIGN(AG53)*-1)+1)*коэффициенты!$B$4+((SIGN(AJ53)*-1)+1)*коэффициенты!$B$5+((SIGN(AL53)*-1)+1)*коэффициенты!$B$6</f>
        <v>120</v>
      </c>
      <c r="H53" s="34">
        <f>SIGN(AE53)*коэффициенты!$B$4</f>
        <v>30</v>
      </c>
      <c r="I53" s="35">
        <f>IF(AA53&gt;0,(AA53-Z53)*коэффициенты!$B$13)+IF(AL53&gt;0,(AL53-AK53)*коэффициенты!$B$14)+IF(AN53&gt;0,(AN53-AM53)*коэффициенты!$B$15)+IF(AJ53&gt;0,(AJ53-AI53)*коэффициенты!$B$16)</f>
        <v>0.01552083333333347</v>
      </c>
      <c r="J53" s="34">
        <f>VLOOKUP(C53,коэффициенты!$E$2:$R$300,5,FALSE)</f>
        <v>30</v>
      </c>
      <c r="K53" s="34">
        <f>VLOOKUP(C53,коэффициенты!$E$2:$R$300,6,FALSE)</f>
        <v>960</v>
      </c>
      <c r="L53" s="34">
        <f>VLOOKUP(C53,коэффициенты!$E$2:$R$300,7,FALSE)</f>
        <v>120</v>
      </c>
      <c r="M53" s="34">
        <f>VLOOKUP(C53,коэффициенты!$E$2:$R$300,8,FALSE)</f>
        <v>0</v>
      </c>
      <c r="N53" s="34">
        <f>VLOOKUP(C53,коэффициенты!$E$2:$R$300,9,FALSE)</f>
        <v>0</v>
      </c>
      <c r="O53" s="34">
        <f>VLOOKUP(C53,коэффициенты!$E$2:$R$300,10,FALSE)</f>
        <v>0</v>
      </c>
      <c r="P53" s="34">
        <f>VLOOKUP(C53,коэффициенты!$E$2:$R$300,11,FALSE)</f>
        <v>60</v>
      </c>
      <c r="Q53" s="34">
        <f>VLOOKUP(C53,коэффициенты!$E$2:$R$300,12,FALSE)</f>
        <v>30</v>
      </c>
      <c r="R53" s="34">
        <f>VLOOKUP(C53,коэффициенты!$E$2:$R$300,13,FALSE)</f>
        <v>30</v>
      </c>
      <c r="S53" s="34">
        <f>VLOOKUP(C53,коэффициенты!$E$2:$R$300,14,FALSE)</f>
        <v>0</v>
      </c>
      <c r="T53" s="34">
        <f>VLOOKUP(C53,коэффициенты!$E$2:$S$300,15,FALSE)</f>
        <v>60</v>
      </c>
      <c r="U53" s="34">
        <f>VLOOKUP(C53,коэффициенты!$E$2:$U$300,16,FALSE)</f>
        <v>110</v>
      </c>
      <c r="V53" s="34">
        <f>VLOOKUP(C53,коэффициенты!$E$2:$U$300,17,FALSE)</f>
        <v>0</v>
      </c>
      <c r="W53" s="36">
        <f>D53-E53+TIME(0,F53+G53,0)-TIME(0,H53,0)+I53+TIME(0,SUM(J53:M53),0)-TIME(0,SUM(N53:V53),0)</f>
        <v>1.0958101851851854</v>
      </c>
      <c r="X53" s="32">
        <v>0.014386574074074072</v>
      </c>
      <c r="Y53" s="32">
        <v>0.10591435185185184</v>
      </c>
      <c r="Z53" s="37">
        <v>0.10591435185185184</v>
      </c>
      <c r="AA53" s="32">
        <v>0.10681712962962964</v>
      </c>
      <c r="AB53" s="32">
        <v>0.13847222222222222</v>
      </c>
      <c r="AC53" s="32">
        <v>0.1752314814814815</v>
      </c>
      <c r="AD53" s="32">
        <v>0.21685185185185185</v>
      </c>
      <c r="AE53" s="32">
        <v>0.21841435185185185</v>
      </c>
      <c r="AF53" s="32">
        <v>0.22917824074074075</v>
      </c>
      <c r="AG53" s="32">
        <v>0.23211805555555554</v>
      </c>
      <c r="AH53" s="32">
        <v>0.29034722222222226</v>
      </c>
      <c r="AI53" s="32">
        <v>0.2725462962962963</v>
      </c>
      <c r="AJ53" s="32">
        <v>0.27336805555555554</v>
      </c>
      <c r="AK53" s="37"/>
      <c r="AL53" s="37"/>
      <c r="AM53" s="37"/>
      <c r="AN53" s="37"/>
      <c r="AO53" s="37"/>
      <c r="AP53" s="37"/>
      <c r="AQ53" s="37"/>
    </row>
  </sheetData>
  <mergeCells count="8">
    <mergeCell ref="A1:W2"/>
    <mergeCell ref="AO1:AQ1"/>
    <mergeCell ref="Y1:AA1"/>
    <mergeCell ref="AD1:AE1"/>
    <mergeCell ref="AK1:AL1"/>
    <mergeCell ref="AF1:AG1"/>
    <mergeCell ref="AI1:AJ1"/>
    <mergeCell ref="AM1:AN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Q86"/>
  <sheetViews>
    <sheetView view="pageBreakPreview" zoomScaleSheetLayoutView="100" workbookViewId="0" topLeftCell="A1">
      <pane ySplit="3" topLeftCell="BM4" activePane="bottomLeft" state="frozen"/>
      <selection pane="topLeft" activeCell="A1" sqref="A1:U2"/>
      <selection pane="bottomLeft" activeCell="A4" sqref="A4:A6"/>
    </sheetView>
  </sheetViews>
  <sheetFormatPr defaultColWidth="9.00390625" defaultRowHeight="12.75"/>
  <cols>
    <col min="1" max="1" width="6.125" style="14" customWidth="1"/>
    <col min="2" max="2" width="17.125" style="14" customWidth="1"/>
    <col min="3" max="3" width="5.00390625" style="28" customWidth="1"/>
    <col min="4" max="4" width="11.00390625" style="28" bestFit="1" customWidth="1"/>
    <col min="5" max="5" width="9.00390625" style="28" bestFit="1" customWidth="1"/>
    <col min="6" max="6" width="6.625" style="28" customWidth="1"/>
    <col min="7" max="7" width="5.875" style="28" customWidth="1"/>
    <col min="8" max="8" width="4.50390625" style="28" customWidth="1"/>
    <col min="9" max="9" width="10.875" style="28" customWidth="1"/>
    <col min="10" max="10" width="4.50390625" style="28" customWidth="1"/>
    <col min="11" max="11" width="6.375" style="28" customWidth="1"/>
    <col min="12" max="22" width="4.50390625" style="28" customWidth="1"/>
    <col min="23" max="23" width="11.50390625" style="38" customWidth="1"/>
    <col min="24" max="43" width="10.50390625" style="28" customWidth="1"/>
    <col min="44" max="16384" width="12.50390625" style="14" customWidth="1"/>
  </cols>
  <sheetData>
    <row r="1" spans="1:43" ht="13.5" customHeight="1">
      <c r="A1" s="48" t="s">
        <v>378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12" t="s">
        <v>257</v>
      </c>
      <c r="Y1" s="56" t="s">
        <v>15</v>
      </c>
      <c r="Z1" s="57"/>
      <c r="AA1" s="57"/>
      <c r="AB1" s="12" t="s">
        <v>258</v>
      </c>
      <c r="AC1" s="13" t="s">
        <v>259</v>
      </c>
      <c r="AD1" s="54" t="s">
        <v>17</v>
      </c>
      <c r="AE1" s="55"/>
      <c r="AF1" s="57" t="s">
        <v>19</v>
      </c>
      <c r="AG1" s="58"/>
      <c r="AH1" s="12" t="s">
        <v>260</v>
      </c>
      <c r="AI1" s="57" t="s">
        <v>21</v>
      </c>
      <c r="AJ1" s="58"/>
      <c r="AK1" s="54" t="s">
        <v>261</v>
      </c>
      <c r="AL1" s="54"/>
      <c r="AM1" s="57" t="s">
        <v>262</v>
      </c>
      <c r="AN1" s="57"/>
      <c r="AO1" s="54" t="s">
        <v>25</v>
      </c>
      <c r="AP1" s="54"/>
      <c r="AQ1" s="55"/>
    </row>
    <row r="2" spans="1:43" s="16" customFormat="1" ht="60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15" t="s">
        <v>263</v>
      </c>
      <c r="Y2" s="15" t="s">
        <v>264</v>
      </c>
      <c r="Z2" s="15" t="s">
        <v>265</v>
      </c>
      <c r="AA2" s="15" t="s">
        <v>266</v>
      </c>
      <c r="AB2" s="15" t="s">
        <v>263</v>
      </c>
      <c r="AC2" s="15" t="s">
        <v>263</v>
      </c>
      <c r="AD2" s="15" t="s">
        <v>263</v>
      </c>
      <c r="AE2" s="15" t="s">
        <v>266</v>
      </c>
      <c r="AF2" s="15" t="s">
        <v>263</v>
      </c>
      <c r="AG2" s="15" t="s">
        <v>266</v>
      </c>
      <c r="AH2" s="15" t="s">
        <v>263</v>
      </c>
      <c r="AI2" s="15" t="s">
        <v>263</v>
      </c>
      <c r="AJ2" s="15" t="s">
        <v>266</v>
      </c>
      <c r="AK2" s="15" t="s">
        <v>267</v>
      </c>
      <c r="AL2" s="15" t="s">
        <v>268</v>
      </c>
      <c r="AM2" s="15" t="s">
        <v>267</v>
      </c>
      <c r="AN2" s="15" t="s">
        <v>268</v>
      </c>
      <c r="AO2" s="15" t="s">
        <v>264</v>
      </c>
      <c r="AP2" s="15" t="s">
        <v>265</v>
      </c>
      <c r="AQ2" s="15" t="s">
        <v>266</v>
      </c>
    </row>
    <row r="3" spans="1:43" s="28" customFormat="1" ht="41.25" customHeight="1">
      <c r="A3" s="17" t="s">
        <v>269</v>
      </c>
      <c r="B3" s="17" t="s">
        <v>270</v>
      </c>
      <c r="C3" s="17" t="s">
        <v>1</v>
      </c>
      <c r="D3" s="18" t="s">
        <v>271</v>
      </c>
      <c r="E3" s="19" t="s">
        <v>272</v>
      </c>
      <c r="F3" s="20" t="s">
        <v>273</v>
      </c>
      <c r="G3" s="20" t="s">
        <v>274</v>
      </c>
      <c r="H3" s="21" t="s">
        <v>275</v>
      </c>
      <c r="I3" s="18" t="s">
        <v>276</v>
      </c>
      <c r="J3" s="22" t="s">
        <v>2</v>
      </c>
      <c r="K3" s="22" t="s">
        <v>3</v>
      </c>
      <c r="L3" s="22" t="s">
        <v>4</v>
      </c>
      <c r="M3" s="22" t="s">
        <v>5</v>
      </c>
      <c r="N3" s="23" t="s">
        <v>6</v>
      </c>
      <c r="O3" s="23" t="s">
        <v>7</v>
      </c>
      <c r="P3" s="23" t="s">
        <v>8</v>
      </c>
      <c r="Q3" s="23" t="s">
        <v>9</v>
      </c>
      <c r="R3" s="23" t="s">
        <v>10</v>
      </c>
      <c r="S3" s="23" t="s">
        <v>11</v>
      </c>
      <c r="T3" s="23" t="s">
        <v>12</v>
      </c>
      <c r="U3" s="3" t="s">
        <v>533</v>
      </c>
      <c r="V3" s="43" t="s">
        <v>534</v>
      </c>
      <c r="W3" s="18" t="s">
        <v>277</v>
      </c>
      <c r="X3" s="24">
        <v>102</v>
      </c>
      <c r="Y3" s="25">
        <v>104</v>
      </c>
      <c r="Z3" s="25">
        <v>104</v>
      </c>
      <c r="AA3" s="25">
        <v>204</v>
      </c>
      <c r="AB3" s="24">
        <v>107</v>
      </c>
      <c r="AC3" s="24">
        <v>108</v>
      </c>
      <c r="AD3" s="24">
        <v>110</v>
      </c>
      <c r="AE3" s="24">
        <v>210</v>
      </c>
      <c r="AF3" s="24">
        <v>111</v>
      </c>
      <c r="AG3" s="24">
        <v>211</v>
      </c>
      <c r="AH3" s="24">
        <v>113</v>
      </c>
      <c r="AI3" s="24">
        <v>117</v>
      </c>
      <c r="AJ3" s="24">
        <v>217</v>
      </c>
      <c r="AK3" s="25">
        <v>115</v>
      </c>
      <c r="AL3" s="25">
        <v>115</v>
      </c>
      <c r="AM3" s="25">
        <v>126</v>
      </c>
      <c r="AN3" s="25">
        <v>126</v>
      </c>
      <c r="AO3" s="25">
        <v>124</v>
      </c>
      <c r="AP3" s="26">
        <v>124</v>
      </c>
      <c r="AQ3" s="27">
        <v>224</v>
      </c>
    </row>
    <row r="4" spans="1:43" s="28" customFormat="1" ht="13.5">
      <c r="A4" s="59">
        <v>1</v>
      </c>
      <c r="B4" s="30" t="s">
        <v>393</v>
      </c>
      <c r="C4" s="31" t="s">
        <v>85</v>
      </c>
      <c r="D4" s="31" t="s">
        <v>394</v>
      </c>
      <c r="E4" s="32">
        <f>Z4-Y4+AP4-AO4</f>
        <v>0.0123263888888889</v>
      </c>
      <c r="F4" s="33">
        <f>(10-COUNT(Y4,AB4,AC4,AD4,AF4,AH4,AI4,AK4,AM4,AO4))*коэффициенты!$B$2</f>
        <v>0</v>
      </c>
      <c r="G4" s="34">
        <f>((SIGN(AA4)*-1)+1)*коэффициенты!$B$3+((SIGN(AG4)*-1)+1)*коэффициенты!$B$4+((SIGN(AJ4)*-1)+1)*коэффициенты!$B$5+((SIGN(AL4)*-1)+1)*коэффициенты!$B$6+((SIGN(AN4)*-1)+1)*коэффициенты!$B$7+((SIGN(AQ4)*-1)+1)*коэффициенты!$B$8</f>
        <v>0</v>
      </c>
      <c r="H4" s="34">
        <f>SIGN(AE4)*коэффициенты!$B$4</f>
        <v>30</v>
      </c>
      <c r="I4" s="35">
        <f>IF(AA4&gt;0,(AA4-Z4)*коэффициенты!$B$13)+IF(AL4&gt;0,(AL4-AK4)*коэффициенты!$B$14)+IF(AN4&gt;0,(AN4-AM4)*коэффициенты!$B$15)</f>
        <v>0.24020833333333327</v>
      </c>
      <c r="J4" s="34">
        <f>VLOOKUP(C4,коэффициенты!$E$2:$R$300,5,FALSE)</f>
        <v>0</v>
      </c>
      <c r="K4" s="34">
        <f>VLOOKUP(C4,коэффициенты!$E$2:$R$300,6,FALSE)</f>
        <v>0</v>
      </c>
      <c r="L4" s="34">
        <f>VLOOKUP(C4,коэффициенты!$E$2:$R$300,7,FALSE)</f>
        <v>0</v>
      </c>
      <c r="M4" s="34">
        <f>VLOOKUP(C4,коэффициенты!$E$2:$R$300,8,FALSE)</f>
        <v>0</v>
      </c>
      <c r="N4" s="34">
        <f>VLOOKUP(C4,коэффициенты!$E$2:$R$300,9,FALSE)</f>
        <v>30</v>
      </c>
      <c r="O4" s="34">
        <f>VLOOKUP(C4,коэффициенты!$E$2:$R$300,10,FALSE)</f>
        <v>60</v>
      </c>
      <c r="P4" s="34">
        <f>VLOOKUP(C4,коэффициенты!$E$2:$R$300,11,FALSE)</f>
        <v>75</v>
      </c>
      <c r="Q4" s="34">
        <f>VLOOKUP(C4,коэффициенты!$E$2:$R$300,12,FALSE)</f>
        <v>30</v>
      </c>
      <c r="R4" s="34">
        <f>VLOOKUP(C4,коэффициенты!$E$2:$R$300,13,FALSE)</f>
        <v>30</v>
      </c>
      <c r="S4" s="34">
        <f>VLOOKUP(C4,коэффициенты!$E$2:$R$300,14,FALSE)</f>
        <v>30</v>
      </c>
      <c r="T4" s="34">
        <f>VLOOKUP(C4,коэффициенты!$E$2:$S$300,15,FALSE)</f>
        <v>60</v>
      </c>
      <c r="U4" s="34">
        <f>VLOOKUP(C4,коэффициенты!$E$2:$U$300,16,FALSE)</f>
        <v>70</v>
      </c>
      <c r="V4" s="34">
        <f>VLOOKUP(C4,коэффициенты!$E$2:$U$300,17,FALSE)</f>
        <v>0</v>
      </c>
      <c r="W4" s="36">
        <f>D4-E4+TIME(0,F4+G4,0)-TIME(0,H4,0)+I4+TIME(0,SUM(J4:M4),0)-TIME(0,SUM(N4:V4),0)</f>
        <v>0.2762037037037037</v>
      </c>
      <c r="X4" s="37"/>
      <c r="Y4" s="32">
        <v>0.2991550925925926</v>
      </c>
      <c r="Z4" s="37">
        <v>0.2991550925925926</v>
      </c>
      <c r="AA4" s="32">
        <v>0.2995023148148148</v>
      </c>
      <c r="AB4" s="32">
        <v>0.26756944444444447</v>
      </c>
      <c r="AC4" s="32">
        <v>0.2599537037037037</v>
      </c>
      <c r="AD4" s="32">
        <v>0.25128472222222226</v>
      </c>
      <c r="AE4" s="32">
        <v>0.2516203703703704</v>
      </c>
      <c r="AF4" s="32">
        <v>0.23862268518518517</v>
      </c>
      <c r="AG4" s="32">
        <v>0.2404976851851852</v>
      </c>
      <c r="AH4" s="32">
        <v>0.23056712962962964</v>
      </c>
      <c r="AI4" s="32">
        <v>0.30118055555555556</v>
      </c>
      <c r="AJ4" s="42">
        <v>0.30118055555555556</v>
      </c>
      <c r="AK4" s="32">
        <v>0.0592824074074074</v>
      </c>
      <c r="AL4" s="32">
        <v>0.07721064814814814</v>
      </c>
      <c r="AM4" s="32">
        <v>0.10226851851851852</v>
      </c>
      <c r="AN4" s="32">
        <v>0.1436111111111111</v>
      </c>
      <c r="AO4" s="32">
        <v>0.15381944444444443</v>
      </c>
      <c r="AP4" s="32">
        <v>0.16614583333333333</v>
      </c>
      <c r="AQ4" s="32">
        <v>0.16769675925925928</v>
      </c>
    </row>
    <row r="5" spans="1:43" ht="13.5">
      <c r="A5" s="59">
        <v>2</v>
      </c>
      <c r="B5" s="30" t="s">
        <v>381</v>
      </c>
      <c r="C5" s="31" t="s">
        <v>68</v>
      </c>
      <c r="D5" s="31" t="s">
        <v>382</v>
      </c>
      <c r="E5" s="32">
        <f>Z5-Y5+AP5-AO5</f>
        <v>0.012048611111111163</v>
      </c>
      <c r="F5" s="33">
        <f>(10-COUNT(Y5,AB5,AC5,AD5,AF5,AH5,AI5,AK5,AM5,AO5))*коэффициенты!$B$2</f>
        <v>0</v>
      </c>
      <c r="G5" s="34">
        <f>((SIGN(AA5)*-1)+1)*коэффициенты!$B$3+((SIGN(AG5)*-1)+1)*коэффициенты!$B$4+((SIGN(AJ5)*-1)+1)*коэффициенты!$B$5+((SIGN(AL5)*-1)+1)*коэффициенты!$B$6+((SIGN(AN5)*-1)+1)*коэффициенты!$B$7+((SIGN(AQ5)*-1)+1)*коэффициенты!$B$8</f>
        <v>0</v>
      </c>
      <c r="H5" s="34">
        <f>SIGN(AE5)*коэффициенты!$B$4</f>
        <v>30</v>
      </c>
      <c r="I5" s="35">
        <f>IF(AA5&gt;0,(AA5-Z5)*коэффициенты!$B$13)+IF(AL5&gt;0,(AL5-AK5)*коэффициенты!$B$14)+IF(AN5&gt;0,(AN5-AM5)*коэффициенты!$B$15)</f>
        <v>0.17537037037037023</v>
      </c>
      <c r="J5" s="34">
        <f>VLOOKUP(C5,коэффициенты!$E$2:$R$300,5,FALSE)</f>
        <v>0</v>
      </c>
      <c r="K5" s="34">
        <f>VLOOKUP(C5,коэффициенты!$E$2:$R$300,6,FALSE)</f>
        <v>0</v>
      </c>
      <c r="L5" s="34">
        <f>VLOOKUP(C5,коэффициенты!$E$2:$R$300,7,FALSE)</f>
        <v>0</v>
      </c>
      <c r="M5" s="34">
        <f>VLOOKUP(C5,коэффициенты!$E$2:$R$300,8,FALSE)</f>
        <v>0</v>
      </c>
      <c r="N5" s="34">
        <f>VLOOKUP(C5,коэффициенты!$E$2:$R$300,9,FALSE)</f>
        <v>30</v>
      </c>
      <c r="O5" s="34">
        <f>VLOOKUP(C5,коэффициенты!$E$2:$R$300,10,FALSE)</f>
        <v>60</v>
      </c>
      <c r="P5" s="34">
        <f>VLOOKUP(C5,коэффициенты!$E$2:$R$300,11,FALSE)</f>
        <v>75</v>
      </c>
      <c r="Q5" s="34">
        <f>VLOOKUP(C5,коэффициенты!$E$2:$R$300,12,FALSE)</f>
        <v>30</v>
      </c>
      <c r="R5" s="34">
        <f>VLOOKUP(C5,коэффициенты!$E$2:$R$300,13,FALSE)</f>
        <v>30</v>
      </c>
      <c r="S5" s="34">
        <f>VLOOKUP(C5,коэффициенты!$E$2:$R$300,14,FALSE)</f>
        <v>30</v>
      </c>
      <c r="T5" s="34">
        <f>VLOOKUP(C5,коэффициенты!$E$2:$S$300,15,FALSE)</f>
        <v>0</v>
      </c>
      <c r="U5" s="34">
        <f>VLOOKUP(C5,коэффициенты!$E$2:$U$300,16,FALSE)</f>
        <v>90</v>
      </c>
      <c r="V5" s="34">
        <f>VLOOKUP(C5,коэффициенты!$E$2:$U$300,17,FALSE)</f>
        <v>2</v>
      </c>
      <c r="W5" s="36">
        <f>D5-E5+TIME(0,F5+G5,0)-TIME(0,H5,0)+I5+TIME(0,SUM(J5:M5),0)-TIME(0,SUM(N5:V5),0)</f>
        <v>0.3091203703703702</v>
      </c>
      <c r="X5" s="37"/>
      <c r="Y5" s="32">
        <v>0.3624768518518518</v>
      </c>
      <c r="Z5" s="32">
        <v>0.36332175925925925</v>
      </c>
      <c r="AA5" s="32">
        <v>0.3636921296296296</v>
      </c>
      <c r="AB5" s="32">
        <v>0.34443287037037035</v>
      </c>
      <c r="AC5" s="32">
        <v>0.33457175925925925</v>
      </c>
      <c r="AD5" s="32">
        <v>0.31689814814814815</v>
      </c>
      <c r="AE5" s="32">
        <v>0.31719907407407405</v>
      </c>
      <c r="AF5" s="32">
        <v>0.3025925925925926</v>
      </c>
      <c r="AG5" s="32">
        <v>0.30483796296296295</v>
      </c>
      <c r="AH5" s="32">
        <v>0.2937152777777778</v>
      </c>
      <c r="AI5" s="32">
        <v>0.32546296296296295</v>
      </c>
      <c r="AJ5" s="42">
        <v>0.32546296296296295</v>
      </c>
      <c r="AK5" s="32">
        <v>0.06185185185185185</v>
      </c>
      <c r="AL5" s="32">
        <v>0.07515046296296296</v>
      </c>
      <c r="AM5" s="32">
        <v>0.10197916666666666</v>
      </c>
      <c r="AN5" s="32">
        <v>0.13168981481481482</v>
      </c>
      <c r="AO5" s="32">
        <v>0.14560185185185184</v>
      </c>
      <c r="AP5" s="32">
        <v>0.15680555555555556</v>
      </c>
      <c r="AQ5" s="32">
        <v>0.15917824074074075</v>
      </c>
    </row>
    <row r="6" spans="1:43" ht="13.5">
      <c r="A6" s="59">
        <v>3</v>
      </c>
      <c r="B6" s="30" t="s">
        <v>383</v>
      </c>
      <c r="C6" s="31" t="s">
        <v>52</v>
      </c>
      <c r="D6" s="31" t="s">
        <v>384</v>
      </c>
      <c r="E6" s="32">
        <f>Z6-Y6+AP6-AO6</f>
        <v>0.001597222222222222</v>
      </c>
      <c r="F6" s="33">
        <f>(10-COUNT(Y6,AB6,AC6,AD6,AF6,AH6,AI6,AK6,AM6,AO6))*коэффициенты!$B$2</f>
        <v>0</v>
      </c>
      <c r="G6" s="34">
        <f>((SIGN(AA6)*-1)+1)*коэффициенты!$B$3+((SIGN(AG6)*-1)+1)*коэффициенты!$B$4+((SIGN(AJ6)*-1)+1)*коэффициенты!$B$5+((SIGN(AL6)*-1)+1)*коэффициенты!$B$6+((SIGN(AN6)*-1)+1)*коэффициенты!$B$7+((SIGN(AQ6)*-1)+1)*коэффициенты!$B$8</f>
        <v>0</v>
      </c>
      <c r="H6" s="34">
        <f>SIGN(AE6)*коэффициенты!$B$4</f>
        <v>30</v>
      </c>
      <c r="I6" s="35">
        <f>IF(AA6&gt;0,(AA6-Z6)*коэффициенты!$B$13)+IF(AL6&gt;0,(AL6-AK6)*коэффициенты!$B$14)+IF(AN6&gt;0,(AN6-AM6)*коэффициенты!$B$15)</f>
        <v>0.2404166666666667</v>
      </c>
      <c r="J6" s="34">
        <f>VLOOKUP(C6,коэффициенты!$E$2:$R$300,5,FALSE)</f>
        <v>0</v>
      </c>
      <c r="K6" s="34">
        <f>VLOOKUP(C6,коэффициенты!$E$2:$R$300,6,FALSE)</f>
        <v>0</v>
      </c>
      <c r="L6" s="34">
        <f>VLOOKUP(C6,коэффициенты!$E$2:$R$300,7,FALSE)</f>
        <v>0</v>
      </c>
      <c r="M6" s="34">
        <f>VLOOKUP(C6,коэффициенты!$E$2:$R$300,8,FALSE)</f>
        <v>0</v>
      </c>
      <c r="N6" s="34">
        <f>VLOOKUP(C6,коэффициенты!$E$2:$R$300,9,FALSE)</f>
        <v>30</v>
      </c>
      <c r="O6" s="34">
        <f>VLOOKUP(C6,коэффициенты!$E$2:$R$300,10,FALSE)</f>
        <v>60</v>
      </c>
      <c r="P6" s="34">
        <f>VLOOKUP(C6,коэффициенты!$E$2:$R$300,11,FALSE)</f>
        <v>75</v>
      </c>
      <c r="Q6" s="34">
        <f>VLOOKUP(C6,коэффициенты!$E$2:$R$300,12,FALSE)</f>
        <v>30</v>
      </c>
      <c r="R6" s="34">
        <f>VLOOKUP(C6,коэффициенты!$E$2:$R$300,13,FALSE)</f>
        <v>30</v>
      </c>
      <c r="S6" s="34">
        <f>VLOOKUP(C6,коэффициенты!$E$2:$R$300,14,FALSE)</f>
        <v>30</v>
      </c>
      <c r="T6" s="34">
        <f>VLOOKUP(C6,коэффициенты!$E$2:$S$300,15,FALSE)</f>
        <v>60</v>
      </c>
      <c r="U6" s="34">
        <f>VLOOKUP(C6,коэффициенты!$E$2:$U$300,16,FALSE)</f>
        <v>80</v>
      </c>
      <c r="V6" s="34">
        <f>VLOOKUP(C6,коэффициенты!$E$2:$U$300,17,FALSE)</f>
        <v>0</v>
      </c>
      <c r="W6" s="36">
        <f>D6-E6+TIME(0,F6+G6,0)-TIME(0,H6,0)+I6+TIME(0,SUM(J6:M6),0)-TIME(0,SUM(N6:V6),0)</f>
        <v>0.31722222222222224</v>
      </c>
      <c r="X6" s="37"/>
      <c r="Y6" s="32">
        <v>0.33177083333333335</v>
      </c>
      <c r="Z6" s="37">
        <v>0.33177083333333335</v>
      </c>
      <c r="AA6" s="32">
        <v>0.3324652777777778</v>
      </c>
      <c r="AB6" s="32">
        <v>0.29454861111111114</v>
      </c>
      <c r="AC6" s="32">
        <v>0.2834375</v>
      </c>
      <c r="AD6" s="32">
        <v>0.2692476851851852</v>
      </c>
      <c r="AE6" s="32">
        <v>0.2699884259259259</v>
      </c>
      <c r="AF6" s="32">
        <v>0.2583680555555556</v>
      </c>
      <c r="AG6" s="32">
        <v>0.26069444444444445</v>
      </c>
      <c r="AH6" s="32">
        <v>0.24510416666666668</v>
      </c>
      <c r="AI6" s="41">
        <v>1</v>
      </c>
      <c r="AJ6" s="41">
        <v>1</v>
      </c>
      <c r="AK6" s="32">
        <v>0.04887731481481481</v>
      </c>
      <c r="AL6" s="32">
        <v>0.0656712962962963</v>
      </c>
      <c r="AM6" s="32">
        <v>0.09083333333333334</v>
      </c>
      <c r="AN6" s="42">
        <v>0.13258101851851853</v>
      </c>
      <c r="AO6" s="32">
        <v>0.12555555555555556</v>
      </c>
      <c r="AP6" s="32">
        <v>0.12715277777777778</v>
      </c>
      <c r="AQ6" s="32">
        <v>0.1298148148148148</v>
      </c>
    </row>
    <row r="7" spans="1:43" ht="13.5">
      <c r="A7" s="29">
        <v>4</v>
      </c>
      <c r="B7" s="30" t="s">
        <v>401</v>
      </c>
      <c r="C7" s="31" t="s">
        <v>55</v>
      </c>
      <c r="D7" s="31" t="s">
        <v>402</v>
      </c>
      <c r="E7" s="32">
        <f>Z7-Y7+AP7-AO7</f>
        <v>0.003657407407407387</v>
      </c>
      <c r="F7" s="33">
        <f>(10-COUNT(Y7,AB7,AC7,AD7,AF7,AH7,AI7,AK7,AM7,AO7))*коэффициенты!$B$2</f>
        <v>0</v>
      </c>
      <c r="G7" s="34">
        <f>((SIGN(AA7)*-1)+1)*коэффициенты!$B$3+((SIGN(AG7)*-1)+1)*коэффициенты!$B$4+((SIGN(AJ7)*-1)+1)*коэффициенты!$B$5+((SIGN(AL7)*-1)+1)*коэффициенты!$B$6+((SIGN(AN7)*-1)+1)*коэффициенты!$B$7+((SIGN(AQ7)*-1)+1)*коэффициенты!$B$8</f>
        <v>0</v>
      </c>
      <c r="H7" s="34">
        <f>SIGN(AE7)*коэффициенты!$B$4</f>
        <v>30</v>
      </c>
      <c r="I7" s="35">
        <f>IF(AA7&gt;0,(AA7-Z7)*коэффициенты!$B$13)+IF(AL7&gt;0,(AL7-AK7)*коэффициенты!$B$14)+IF(AN7&gt;0,(AN7-AM7)*коэффициенты!$B$15)</f>
        <v>0.20422453703703705</v>
      </c>
      <c r="J7" s="34">
        <f>VLOOKUP(C7,коэффициенты!$E$2:$R$300,5,FALSE)</f>
        <v>0</v>
      </c>
      <c r="K7" s="34">
        <f>VLOOKUP(C7,коэффициенты!$E$2:$R$300,6,FALSE)</f>
        <v>0</v>
      </c>
      <c r="L7" s="34">
        <f>VLOOKUP(C7,коэффициенты!$E$2:$R$300,7,FALSE)</f>
        <v>0</v>
      </c>
      <c r="M7" s="34">
        <f>VLOOKUP(C7,коэффициенты!$E$2:$R$300,8,FALSE)</f>
        <v>0</v>
      </c>
      <c r="N7" s="34">
        <f>VLOOKUP(C7,коэффициенты!$E$2:$R$300,9,FALSE)</f>
        <v>30</v>
      </c>
      <c r="O7" s="34">
        <f>VLOOKUP(C7,коэффициенты!$E$2:$R$300,10,FALSE)</f>
        <v>60</v>
      </c>
      <c r="P7" s="34">
        <f>VLOOKUP(C7,коэффициенты!$E$2:$R$300,11,FALSE)</f>
        <v>75</v>
      </c>
      <c r="Q7" s="34">
        <f>VLOOKUP(C7,коэффициенты!$E$2:$R$300,12,FALSE)</f>
        <v>30</v>
      </c>
      <c r="R7" s="34">
        <f>VLOOKUP(C7,коэффициенты!$E$2:$R$300,13,FALSE)</f>
        <v>30</v>
      </c>
      <c r="S7" s="34">
        <f>VLOOKUP(C7,коэффициенты!$E$2:$R$300,14,FALSE)</f>
        <v>0</v>
      </c>
      <c r="T7" s="34">
        <f>VLOOKUP(C7,коэффициенты!$E$2:$S$300,15,FALSE)</f>
        <v>60</v>
      </c>
      <c r="U7" s="34">
        <f>VLOOKUP(C7,коэффициенты!$E$2:$U$300,16,FALSE)</f>
        <v>0</v>
      </c>
      <c r="V7" s="34">
        <f>VLOOKUP(C7,коэффициенты!$E$2:$U$300,17,FALSE)</f>
        <v>0</v>
      </c>
      <c r="W7" s="36">
        <f>D7-E7+TIME(0,F7+G7,0)-TIME(0,H7,0)+I7+TIME(0,SUM(J7:M7),0)-TIME(0,SUM(N7:V7),0)</f>
        <v>0.33357638888888896</v>
      </c>
      <c r="X7" s="37"/>
      <c r="Y7" s="32">
        <v>0.31019675925925927</v>
      </c>
      <c r="Z7" s="37">
        <v>0.31019675925925927</v>
      </c>
      <c r="AA7" s="32">
        <v>0.3105787037037037</v>
      </c>
      <c r="AB7" s="32">
        <v>0.27775462962962966</v>
      </c>
      <c r="AC7" s="32">
        <v>0.2710300925925926</v>
      </c>
      <c r="AD7" s="32">
        <v>0.2598958333333333</v>
      </c>
      <c r="AE7" s="32">
        <v>0.2624884259259259</v>
      </c>
      <c r="AF7" s="32">
        <v>0.2461574074074074</v>
      </c>
      <c r="AG7" s="32">
        <v>0.25167824074074074</v>
      </c>
      <c r="AH7" s="41">
        <v>0.2555555555555556</v>
      </c>
      <c r="AI7" s="41">
        <v>1</v>
      </c>
      <c r="AJ7" s="41">
        <v>1</v>
      </c>
      <c r="AK7" s="32">
        <v>0.0490625</v>
      </c>
      <c r="AL7" s="32">
        <v>0.07125</v>
      </c>
      <c r="AM7" s="32">
        <v>0.11070601851851852</v>
      </c>
      <c r="AN7" s="32">
        <v>0.13871527777777778</v>
      </c>
      <c r="AO7" s="32">
        <v>0.1515277777777778</v>
      </c>
      <c r="AP7" s="32">
        <v>0.15518518518518518</v>
      </c>
      <c r="AQ7" s="32">
        <v>0.16188657407407406</v>
      </c>
    </row>
    <row r="8" spans="1:43" ht="13.5">
      <c r="A8" s="29">
        <v>5</v>
      </c>
      <c r="B8" s="30" t="s">
        <v>389</v>
      </c>
      <c r="C8" s="31" t="s">
        <v>27</v>
      </c>
      <c r="D8" s="31" t="s">
        <v>390</v>
      </c>
      <c r="E8" s="32">
        <f>Z8-Y8+AP8-AO8</f>
        <v>0</v>
      </c>
      <c r="F8" s="33">
        <f>(10-COUNT(Y8,AB8,AC8,AD8,AF8,AH8,AI8,AK8,AM8,AO8))*коэффициенты!$B$2</f>
        <v>0</v>
      </c>
      <c r="G8" s="34">
        <f>((SIGN(AA8)*-1)+1)*коэффициенты!$B$3+((SIGN(AG8)*-1)+1)*коэффициенты!$B$4+((SIGN(AJ8)*-1)+1)*коэффициенты!$B$5+((SIGN(AL8)*-1)+1)*коэффициенты!$B$6+((SIGN(AN8)*-1)+1)*коэффициенты!$B$7+((SIGN(AQ8)*-1)+1)*коэффициенты!$B$8</f>
        <v>0</v>
      </c>
      <c r="H8" s="34">
        <f>SIGN(AE8)*коэффициенты!$B$4</f>
        <v>30</v>
      </c>
      <c r="I8" s="35">
        <f>IF(AA8&gt;0,(AA8-Z8)*коэффициенты!$B$13)+IF(AL8&gt;0,(AL8-AK8)*коэффициенты!$B$14)+IF(AN8&gt;0,(AN8-AM8)*коэффициенты!$B$15)</f>
        <v>0.28714120370370355</v>
      </c>
      <c r="J8" s="34">
        <f>VLOOKUP(C8,коэффициенты!$E$2:$R$300,5,FALSE)</f>
        <v>0</v>
      </c>
      <c r="K8" s="34">
        <f>VLOOKUP(C8,коэффициенты!$E$2:$R$300,6,FALSE)</f>
        <v>0</v>
      </c>
      <c r="L8" s="34">
        <f>VLOOKUP(C8,коэффициенты!$E$2:$R$300,7,FALSE)</f>
        <v>0</v>
      </c>
      <c r="M8" s="34">
        <f>VLOOKUP(C8,коэффициенты!$E$2:$R$300,8,FALSE)</f>
        <v>0</v>
      </c>
      <c r="N8" s="34">
        <f>VLOOKUP(C8,коэффициенты!$E$2:$R$300,9,FALSE)</f>
        <v>30</v>
      </c>
      <c r="O8" s="34">
        <f>VLOOKUP(C8,коэффициенты!$E$2:$R$300,10,FALSE)</f>
        <v>60</v>
      </c>
      <c r="P8" s="34">
        <f>VLOOKUP(C8,коэффициенты!$E$2:$R$300,11,FALSE)</f>
        <v>75</v>
      </c>
      <c r="Q8" s="34">
        <f>VLOOKUP(C8,коэффициенты!$E$2:$R$300,12,FALSE)</f>
        <v>30</v>
      </c>
      <c r="R8" s="34">
        <f>VLOOKUP(C8,коэффициенты!$E$2:$R$300,13,FALSE)</f>
        <v>30</v>
      </c>
      <c r="S8" s="34">
        <f>VLOOKUP(C8,коэффициенты!$E$2:$R$300,14,FALSE)</f>
        <v>30</v>
      </c>
      <c r="T8" s="34">
        <f>VLOOKUP(C8,коэффициенты!$E$2:$S$300,15,FALSE)</f>
        <v>60</v>
      </c>
      <c r="U8" s="34">
        <f>VLOOKUP(C8,коэффициенты!$E$2:$U$300,16,FALSE)</f>
        <v>130</v>
      </c>
      <c r="V8" s="34">
        <f>VLOOKUP(C8,коэффициенты!$E$2:$U$300,17,FALSE)</f>
        <v>7</v>
      </c>
      <c r="W8" s="36">
        <f>D8-E8+TIME(0,F8+G8,0)-TIME(0,H8,0)+I8+TIME(0,SUM(J8:M8),0)-TIME(0,SUM(N8:V8),0)</f>
        <v>0.33721064814814805</v>
      </c>
      <c r="X8" s="37"/>
      <c r="Y8" s="32">
        <v>0.3374537037037037</v>
      </c>
      <c r="Z8" s="37">
        <v>0.3374537037037037</v>
      </c>
      <c r="AA8" s="32">
        <v>0.34019675925925924</v>
      </c>
      <c r="AB8" s="32">
        <v>0.30460648148148145</v>
      </c>
      <c r="AC8" s="32">
        <v>0.2870833333333333</v>
      </c>
      <c r="AD8" s="32">
        <v>0.27841435185185187</v>
      </c>
      <c r="AE8" s="32">
        <v>0.27752314814814816</v>
      </c>
      <c r="AF8" s="32">
        <v>0.2647916666666667</v>
      </c>
      <c r="AG8" s="32">
        <v>0.26806712962962964</v>
      </c>
      <c r="AH8" s="32">
        <v>0.2525</v>
      </c>
      <c r="AI8" s="32">
        <v>0.22746527777777778</v>
      </c>
      <c r="AJ8" s="42">
        <v>0.22746527777777778</v>
      </c>
      <c r="AK8" s="32">
        <v>0.05233796296296297</v>
      </c>
      <c r="AL8" s="32">
        <v>0.07166666666666667</v>
      </c>
      <c r="AM8" s="32">
        <v>0.09862268518518519</v>
      </c>
      <c r="AN8" s="32">
        <v>0.1449074074074074</v>
      </c>
      <c r="AO8" s="32">
        <v>0.15672453703703704</v>
      </c>
      <c r="AP8" s="37">
        <v>0.15672453703703704</v>
      </c>
      <c r="AQ8" s="32">
        <v>0.15984953703703705</v>
      </c>
    </row>
    <row r="9" spans="1:43" ht="13.5">
      <c r="A9" s="29">
        <v>6</v>
      </c>
      <c r="B9" s="30" t="s">
        <v>385</v>
      </c>
      <c r="C9" s="31" t="s">
        <v>77</v>
      </c>
      <c r="D9" s="31" t="s">
        <v>386</v>
      </c>
      <c r="E9" s="32">
        <f>Z9-Y9+AP9-AO9</f>
        <v>0.014409722222222199</v>
      </c>
      <c r="F9" s="33">
        <f>(10-COUNT(Y9,AB9,AC9,AD9,AF9,AH9,AI9,AK9,AM9,AO9))*коэффициенты!$B$2</f>
        <v>0</v>
      </c>
      <c r="G9" s="34">
        <f>((SIGN(AA9)*-1)+1)*коэффициенты!$B$3+((SIGN(AG9)*-1)+1)*коэффициенты!$B$4+((SIGN(AJ9)*-1)+1)*коэффициенты!$B$5+((SIGN(AL9)*-1)+1)*коэффициенты!$B$6+((SIGN(AN9)*-1)+1)*коэффициенты!$B$7+((SIGN(AQ9)*-1)+1)*коэффициенты!$B$8</f>
        <v>0</v>
      </c>
      <c r="H9" s="34">
        <f>SIGN(AE9)*коэффициенты!$B$4</f>
        <v>30</v>
      </c>
      <c r="I9" s="35">
        <f>IF(AA9&gt;0,(AA9-Z9)*коэффициенты!$B$13)+IF(AL9&gt;0,(AL9-AK9)*коэффициенты!$B$14)+IF(AN9&gt;0,(AN9-AM9)*коэффициенты!$B$15)</f>
        <v>0.22369212962962937</v>
      </c>
      <c r="J9" s="34">
        <f>VLOOKUP(C9,коэффициенты!$E$2:$R$300,5,FALSE)</f>
        <v>15</v>
      </c>
      <c r="K9" s="34">
        <f>VLOOKUP(C9,коэффициенты!$E$2:$R$300,6,FALSE)</f>
        <v>0</v>
      </c>
      <c r="L9" s="34">
        <f>VLOOKUP(C9,коэффициенты!$E$2:$R$300,7,FALSE)</f>
        <v>0</v>
      </c>
      <c r="M9" s="34">
        <f>VLOOKUP(C9,коэффициенты!$E$2:$R$300,8,FALSE)</f>
        <v>0</v>
      </c>
      <c r="N9" s="34">
        <f>VLOOKUP(C9,коэффициенты!$E$2:$R$300,9,FALSE)</f>
        <v>30</v>
      </c>
      <c r="O9" s="34">
        <f>VLOOKUP(C9,коэффициенты!$E$2:$R$300,10,FALSE)</f>
        <v>60</v>
      </c>
      <c r="P9" s="34">
        <f>VLOOKUP(C9,коэффициенты!$E$2:$R$300,11,FALSE)</f>
        <v>60</v>
      </c>
      <c r="Q9" s="34">
        <f>VLOOKUP(C9,коэффициенты!$E$2:$R$300,12,FALSE)</f>
        <v>30</v>
      </c>
      <c r="R9" s="34">
        <f>VLOOKUP(C9,коэффициенты!$E$2:$R$300,13,FALSE)</f>
        <v>30</v>
      </c>
      <c r="S9" s="34">
        <f>VLOOKUP(C9,коэффициенты!$E$2:$R$300,14,FALSE)</f>
        <v>0</v>
      </c>
      <c r="T9" s="34">
        <f>VLOOKUP(C9,коэффициенты!$E$2:$S$300,15,FALSE)</f>
        <v>0</v>
      </c>
      <c r="U9" s="34">
        <f>VLOOKUP(C9,коэффициенты!$E$2:$U$300,16,FALSE)</f>
        <v>120</v>
      </c>
      <c r="V9" s="34">
        <f>VLOOKUP(C9,коэффициенты!$E$2:$U$300,17,FALSE)</f>
        <v>0</v>
      </c>
      <c r="W9" s="36">
        <f>D9-E9+TIME(0,F9+G9,0)-TIME(0,H9,0)+I9+TIME(0,SUM(J9:M9),0)-TIME(0,SUM(N9:V9),0)</f>
        <v>0.3624074074074073</v>
      </c>
      <c r="X9" s="37"/>
      <c r="Y9" s="32">
        <v>0.3502314814814815</v>
      </c>
      <c r="Z9" s="32">
        <v>0.35118055555555555</v>
      </c>
      <c r="AA9" s="32">
        <v>0.3518634259259259</v>
      </c>
      <c r="AB9" s="32">
        <v>0.3264930555555556</v>
      </c>
      <c r="AC9" s="32">
        <v>0.3136805555555556</v>
      </c>
      <c r="AD9" s="32">
        <v>0.30015046296296294</v>
      </c>
      <c r="AE9" s="32">
        <v>0.30149305555555556</v>
      </c>
      <c r="AF9" s="32">
        <v>0.2870601851851852</v>
      </c>
      <c r="AG9" s="32">
        <v>0.28935185185185186</v>
      </c>
      <c r="AH9" s="32">
        <v>0.2748263888888889</v>
      </c>
      <c r="AI9" s="41">
        <v>0.2777777777777778</v>
      </c>
      <c r="AJ9" s="41">
        <v>0.2777777777777778</v>
      </c>
      <c r="AK9" s="32">
        <v>0.07010416666666668</v>
      </c>
      <c r="AL9" s="32">
        <v>0.08496527777777778</v>
      </c>
      <c r="AM9" s="32">
        <v>0.11344907407407408</v>
      </c>
      <c r="AN9" s="32">
        <v>0.15297453703703703</v>
      </c>
      <c r="AO9" s="32">
        <v>0.17003472222222224</v>
      </c>
      <c r="AP9" s="32">
        <v>0.18349537037037036</v>
      </c>
      <c r="AQ9" s="32">
        <v>0.18886574074074072</v>
      </c>
    </row>
    <row r="10" spans="1:43" ht="13.5">
      <c r="A10" s="29">
        <v>7</v>
      </c>
      <c r="B10" s="30" t="s">
        <v>391</v>
      </c>
      <c r="C10" s="31" t="s">
        <v>65</v>
      </c>
      <c r="D10" s="31" t="s">
        <v>392</v>
      </c>
      <c r="E10" s="32">
        <f>Z10-Y10+AP10-AO10</f>
        <v>0</v>
      </c>
      <c r="F10" s="33">
        <f>(10-COUNT(Y10,AB10,AC10,AD10,AF10,AH10,AI10,AK10,AM10,AO10))*коэффициенты!$B$2</f>
        <v>0</v>
      </c>
      <c r="G10" s="34">
        <f>((SIGN(AA10)*-1)+1)*коэффициенты!$B$3+((SIGN(AG10)*-1)+1)*коэффициенты!$B$4+((SIGN(AJ10)*-1)+1)*коэффициенты!$B$5+((SIGN(AL10)*-1)+1)*коэффициенты!$B$6+((SIGN(AN10)*-1)+1)*коэффициенты!$B$7+((SIGN(AQ10)*-1)+1)*коэффициенты!$B$8</f>
        <v>0</v>
      </c>
      <c r="H10" s="34">
        <f>SIGN(AE10)*коэффициенты!$B$4</f>
        <v>30</v>
      </c>
      <c r="I10" s="35">
        <f>IF(AA10&gt;0,(AA10-Z10)*коэффициенты!$B$13)+IF(AL10&gt;0,(AL10-AK10)*коэффициенты!$B$14)+IF(AN10&gt;0,(AN10-AM10)*коэффициенты!$B$15)</f>
        <v>0.2169444444444442</v>
      </c>
      <c r="J10" s="34">
        <f>VLOOKUP(C10,коэффициенты!$E$2:$R$300,5,FALSE)</f>
        <v>0</v>
      </c>
      <c r="K10" s="34">
        <f>VLOOKUP(C10,коэффициенты!$E$2:$R$300,6,FALSE)</f>
        <v>0</v>
      </c>
      <c r="L10" s="34">
        <f>VLOOKUP(C10,коэффициенты!$E$2:$R$300,7,FALSE)</f>
        <v>0</v>
      </c>
      <c r="M10" s="34">
        <f>VLOOKUP(C10,коэффициенты!$E$2:$R$300,8,FALSE)</f>
        <v>0</v>
      </c>
      <c r="N10" s="34">
        <f>VLOOKUP(C10,коэффициенты!$E$2:$R$300,9,FALSE)</f>
        <v>30</v>
      </c>
      <c r="O10" s="34">
        <f>VLOOKUP(C10,коэффициенты!$E$2:$R$300,10,FALSE)</f>
        <v>60</v>
      </c>
      <c r="P10" s="34">
        <f>VLOOKUP(C10,коэффициенты!$E$2:$R$300,11,FALSE)</f>
        <v>75</v>
      </c>
      <c r="Q10" s="34">
        <f>VLOOKUP(C10,коэффициенты!$E$2:$R$300,12,FALSE)</f>
        <v>30</v>
      </c>
      <c r="R10" s="34">
        <f>VLOOKUP(C10,коэффициенты!$E$2:$R$300,13,FALSE)</f>
        <v>30</v>
      </c>
      <c r="S10" s="34">
        <f>VLOOKUP(C10,коэффициенты!$E$2:$R$300,14,FALSE)</f>
        <v>0</v>
      </c>
      <c r="T10" s="34">
        <f>VLOOKUP(C10,коэффициенты!$E$2:$S$300,15,FALSE)</f>
        <v>0</v>
      </c>
      <c r="U10" s="34">
        <f>VLOOKUP(C10,коэффициенты!$E$2:$U$300,16,FALSE)</f>
        <v>120</v>
      </c>
      <c r="V10" s="34">
        <f>VLOOKUP(C10,коэффициенты!$E$2:$U$300,17,FALSE)</f>
        <v>0</v>
      </c>
      <c r="W10" s="36">
        <f>D10-E10+TIME(0,F10+G10,0)-TIME(0,H10,0)+I10+TIME(0,SUM(J10:M10),0)-TIME(0,SUM(N10:V10),0)</f>
        <v>0.38715277777777757</v>
      </c>
      <c r="X10" s="37"/>
      <c r="Y10" s="32">
        <v>0.3889236111111111</v>
      </c>
      <c r="Z10" s="37">
        <v>0.3889236111111111</v>
      </c>
      <c r="AA10" s="32">
        <v>0.3901736111111111</v>
      </c>
      <c r="AB10" s="32">
        <v>0.34356481481481477</v>
      </c>
      <c r="AC10" s="32">
        <v>0.33037037037037037</v>
      </c>
      <c r="AD10" s="32">
        <v>0.3164120370370371</v>
      </c>
      <c r="AE10" s="32">
        <v>0.31796296296296295</v>
      </c>
      <c r="AF10" s="32">
        <v>0.2807986111111111</v>
      </c>
      <c r="AG10" s="32">
        <v>0.2842708333333333</v>
      </c>
      <c r="AH10" s="32">
        <v>0.2896296296296296</v>
      </c>
      <c r="AI10" s="32">
        <v>0.25796296296296295</v>
      </c>
      <c r="AJ10" s="42">
        <v>0.25796296296296295</v>
      </c>
      <c r="AK10" s="32">
        <v>0.04943287037037037</v>
      </c>
      <c r="AL10" s="32">
        <v>0.06900462962962962</v>
      </c>
      <c r="AM10" s="32">
        <v>0.13206018518518517</v>
      </c>
      <c r="AN10" s="32">
        <v>0.16391203703703702</v>
      </c>
      <c r="AO10" s="32">
        <v>0.1796296296296296</v>
      </c>
      <c r="AP10" s="37">
        <v>0.1796296296296296</v>
      </c>
      <c r="AQ10" s="32">
        <v>0.194375</v>
      </c>
    </row>
    <row r="11" spans="1:43" ht="13.5">
      <c r="A11" s="29">
        <v>8</v>
      </c>
      <c r="B11" s="30" t="s">
        <v>387</v>
      </c>
      <c r="C11" s="31" t="s">
        <v>44</v>
      </c>
      <c r="D11" s="31" t="s">
        <v>388</v>
      </c>
      <c r="E11" s="32">
        <f>Z11-Y11+AP11-AO11</f>
        <v>0.0015856481481481555</v>
      </c>
      <c r="F11" s="33">
        <f>(10-COUNT(Y11,AB11,AC11,AD11,AF11,AH11,AI11,AK11,AM11,AO11))*коэффициенты!$B$2</f>
        <v>0</v>
      </c>
      <c r="G11" s="34">
        <f>((SIGN(AA11)*-1)+1)*коэффициенты!$B$3+((SIGN(AG11)*-1)+1)*коэффициенты!$B$4+((SIGN(AJ11)*-1)+1)*коэффициенты!$B$5+((SIGN(AL11)*-1)+1)*коэффициенты!$B$6+((SIGN(AN11)*-1)+1)*коэффициенты!$B$7+((SIGN(AQ11)*-1)+1)*коэффициенты!$B$8</f>
        <v>0</v>
      </c>
      <c r="H11" s="34">
        <f>SIGN(AE11)*коэффициенты!$B$4</f>
        <v>30</v>
      </c>
      <c r="I11" s="35">
        <f>IF(AA11&gt;0,(AA11-Z11)*коэффициенты!$B$13)+IF(AL11&gt;0,(AL11-AK11)*коэффициенты!$B$14)+IF(AN11&gt;0,(AN11-AM11)*коэффициенты!$B$15)</f>
        <v>0.25271990740740724</v>
      </c>
      <c r="J11" s="34">
        <f>VLOOKUP(C11,коэффициенты!$E$2:$R$300,5,FALSE)</f>
        <v>0</v>
      </c>
      <c r="K11" s="34">
        <f>VLOOKUP(C11,коэффициенты!$E$2:$R$300,6,FALSE)</f>
        <v>0</v>
      </c>
      <c r="L11" s="34">
        <f>VLOOKUP(C11,коэффициенты!$E$2:$R$300,7,FALSE)</f>
        <v>0</v>
      </c>
      <c r="M11" s="34">
        <f>VLOOKUP(C11,коэффициенты!$E$2:$R$300,8,FALSE)</f>
        <v>0</v>
      </c>
      <c r="N11" s="34">
        <f>VLOOKUP(C11,коэффициенты!$E$2:$R$300,9,FALSE)</f>
        <v>30</v>
      </c>
      <c r="O11" s="34">
        <f>VLOOKUP(C11,коэффициенты!$E$2:$R$300,10,FALSE)</f>
        <v>60</v>
      </c>
      <c r="P11" s="34">
        <f>VLOOKUP(C11,коэффициенты!$E$2:$R$300,11,FALSE)</f>
        <v>75</v>
      </c>
      <c r="Q11" s="34">
        <f>VLOOKUP(C11,коэффициенты!$E$2:$R$300,12,FALSE)</f>
        <v>30</v>
      </c>
      <c r="R11" s="34">
        <f>VLOOKUP(C11,коэффициенты!$E$2:$R$300,13,FALSE)</f>
        <v>30</v>
      </c>
      <c r="S11" s="34">
        <f>VLOOKUP(C11,коэффициенты!$E$2:$R$300,14,FALSE)</f>
        <v>0</v>
      </c>
      <c r="T11" s="34">
        <f>VLOOKUP(C11,коэффициенты!$E$2:$S$300,15,FALSE)</f>
        <v>60</v>
      </c>
      <c r="U11" s="34">
        <f>VLOOKUP(C11,коэффициенты!$E$2:$U$300,16,FALSE)</f>
        <v>90</v>
      </c>
      <c r="V11" s="34">
        <f>VLOOKUP(C11,коэффициенты!$E$2:$U$300,17,FALSE)</f>
        <v>6</v>
      </c>
      <c r="W11" s="36">
        <f>D11-E11+TIME(0,F11+G11,0)-TIME(0,H11,0)+I11+TIME(0,SUM(J11:M11),0)-TIME(0,SUM(N11:V11),0)</f>
        <v>0.3962384259259258</v>
      </c>
      <c r="X11" s="37"/>
      <c r="Y11" s="32">
        <v>0.37373842592592593</v>
      </c>
      <c r="Z11" s="37">
        <v>0.37373842592592593</v>
      </c>
      <c r="AA11" s="32">
        <v>0.37451388888888887</v>
      </c>
      <c r="AB11" s="32">
        <v>0.33239583333333333</v>
      </c>
      <c r="AC11" s="32">
        <v>0.3118402777777778</v>
      </c>
      <c r="AD11" s="32">
        <v>0.2982523148148148</v>
      </c>
      <c r="AE11" s="32">
        <v>0.2914351851851852</v>
      </c>
      <c r="AF11" s="32">
        <v>0.28078703703703706</v>
      </c>
      <c r="AG11" s="32">
        <v>0.283125</v>
      </c>
      <c r="AH11" s="32">
        <v>0.27149305555555553</v>
      </c>
      <c r="AI11" s="32">
        <v>0.20355324074074074</v>
      </c>
      <c r="AJ11" s="42">
        <v>0.20355324074074074</v>
      </c>
      <c r="AK11" s="32">
        <v>0.23319444444444445</v>
      </c>
      <c r="AL11" s="32">
        <v>0.25222222222222224</v>
      </c>
      <c r="AM11" s="32">
        <v>0.06736111111111111</v>
      </c>
      <c r="AN11" s="32">
        <v>0.10976851851851853</v>
      </c>
      <c r="AO11" s="32">
        <v>0.12212962962962963</v>
      </c>
      <c r="AP11" s="32">
        <v>0.12371527777777779</v>
      </c>
      <c r="AQ11" s="32">
        <v>0.1259837962962963</v>
      </c>
    </row>
    <row r="12" spans="1:43" ht="13.5">
      <c r="A12" s="29">
        <v>9</v>
      </c>
      <c r="B12" s="30" t="s">
        <v>397</v>
      </c>
      <c r="C12" s="31" t="s">
        <v>51</v>
      </c>
      <c r="D12" s="31" t="s">
        <v>398</v>
      </c>
      <c r="E12" s="32">
        <f>Z12-Y12+AP12-AO12</f>
        <v>0</v>
      </c>
      <c r="F12" s="33">
        <f>(10-COUNT(Y12,AB12,AC12,AD12,AF12,AH12,AI12,AK12,AM12,AO12))*коэффициенты!$B$2</f>
        <v>0</v>
      </c>
      <c r="G12" s="34">
        <f>((SIGN(AA12)*-1)+1)*коэффициенты!$B$3+((SIGN(AG12)*-1)+1)*коэффициенты!$B$4+((SIGN(AJ12)*-1)+1)*коэффициенты!$B$5+((SIGN(AL12)*-1)+1)*коэффициенты!$B$6+((SIGN(AN12)*-1)+1)*коэффициенты!$B$7+((SIGN(AQ12)*-1)+1)*коэффициенты!$B$8</f>
        <v>0</v>
      </c>
      <c r="H12" s="34">
        <f>SIGN(AE12)*коэффициенты!$B$4</f>
        <v>0</v>
      </c>
      <c r="I12" s="35">
        <f>IF(AA12&gt;0,(AA12-Z12)*коэффициенты!$B$13)+IF(AL12&gt;0,(AL12-AK12)*коэффициенты!$B$14)+IF(AN12&gt;0,(AN12-AM12)*коэффициенты!$B$15)</f>
        <v>0.2448842592592594</v>
      </c>
      <c r="J12" s="34">
        <f>VLOOKUP(C12,коэффициенты!$E$2:$R$300,5,FALSE)</f>
        <v>0</v>
      </c>
      <c r="K12" s="34">
        <f>VLOOKUP(C12,коэффициенты!$E$2:$R$300,6,FALSE)</f>
        <v>120</v>
      </c>
      <c r="L12" s="34">
        <f>VLOOKUP(C12,коэффициенты!$E$2:$R$300,7,FALSE)</f>
        <v>0</v>
      </c>
      <c r="M12" s="34">
        <f>VLOOKUP(C12,коэффициенты!$E$2:$R$300,8,FALSE)</f>
        <v>0</v>
      </c>
      <c r="N12" s="34">
        <f>VLOOKUP(C12,коэффициенты!$E$2:$R$300,9,FALSE)</f>
        <v>30</v>
      </c>
      <c r="O12" s="34">
        <f>VLOOKUP(C12,коэффициенты!$E$2:$R$300,10,FALSE)</f>
        <v>60</v>
      </c>
      <c r="P12" s="34">
        <f>VLOOKUP(C12,коэффициенты!$E$2:$R$300,11,FALSE)</f>
        <v>45</v>
      </c>
      <c r="Q12" s="34">
        <f>VLOOKUP(C12,коэффициенты!$E$2:$R$300,12,FALSE)</f>
        <v>30</v>
      </c>
      <c r="R12" s="34">
        <f>VLOOKUP(C12,коэффициенты!$E$2:$R$300,13,FALSE)</f>
        <v>30</v>
      </c>
      <c r="S12" s="34">
        <f>VLOOKUP(C12,коэффициенты!$E$2:$R$300,14,FALSE)</f>
        <v>0</v>
      </c>
      <c r="T12" s="34">
        <f>VLOOKUP(C12,коэффициенты!$E$2:$S$300,15,FALSE)</f>
        <v>60</v>
      </c>
      <c r="U12" s="34">
        <f>VLOOKUP(C12,коэффициенты!$E$2:$U$300,16,FALSE)</f>
        <v>120</v>
      </c>
      <c r="V12" s="34">
        <f>VLOOKUP(C12,коэффициенты!$E$2:$U$300,17,FALSE)</f>
        <v>0</v>
      </c>
      <c r="W12" s="36">
        <f>D12-E12+TIME(0,F12+G12,0)-TIME(0,H12,0)+I12+TIME(0,SUM(J12:M12),0)-TIME(0,SUM(N12:V12),0)</f>
        <v>0.40115740740740763</v>
      </c>
      <c r="X12" s="37"/>
      <c r="Y12" s="32">
        <v>0.28813657407407406</v>
      </c>
      <c r="Z12" s="37">
        <v>0.28813657407407406</v>
      </c>
      <c r="AA12" s="32">
        <v>0.2886226851851852</v>
      </c>
      <c r="AB12" s="32">
        <v>0.25931712962962966</v>
      </c>
      <c r="AC12" s="32">
        <v>0.24859953703703705</v>
      </c>
      <c r="AD12" s="32">
        <v>0.23506944444444444</v>
      </c>
      <c r="AE12" s="37"/>
      <c r="AF12" s="32">
        <v>0.22430555555555556</v>
      </c>
      <c r="AG12" s="32">
        <v>0.2259722222222222</v>
      </c>
      <c r="AH12" s="32">
        <v>0.20715277777777777</v>
      </c>
      <c r="AI12" s="41">
        <v>1</v>
      </c>
      <c r="AJ12" s="41">
        <v>1</v>
      </c>
      <c r="AK12" s="32">
        <v>0.04628472222222222</v>
      </c>
      <c r="AL12" s="32">
        <v>0.06473379629629629</v>
      </c>
      <c r="AM12" s="32">
        <v>0.0875925925925926</v>
      </c>
      <c r="AN12" s="32">
        <v>0.12927083333333333</v>
      </c>
      <c r="AO12" s="32">
        <v>0.14452546296296295</v>
      </c>
      <c r="AP12" s="37">
        <v>0.14452546296296295</v>
      </c>
      <c r="AQ12" s="32">
        <v>0.1508912037037037</v>
      </c>
    </row>
    <row r="13" spans="1:43" ht="13.5">
      <c r="A13" s="29">
        <v>10</v>
      </c>
      <c r="B13" s="30" t="s">
        <v>423</v>
      </c>
      <c r="C13" s="31" t="s">
        <v>35</v>
      </c>
      <c r="D13" s="31" t="s">
        <v>424</v>
      </c>
      <c r="E13" s="32">
        <f>Z13-Y13+AP13-AO13</f>
        <v>0.008206018518518543</v>
      </c>
      <c r="F13" s="33">
        <f>(10-COUNT(Y13,AB13,AC13,AD13,AF13,AH13,AI13,AK13,AM13,AO13))*коэффициенты!$B$2</f>
        <v>0</v>
      </c>
      <c r="G13" s="34">
        <f>((SIGN(AA13)*-1)+1)*коэффициенты!$B$3+((SIGN(AG13)*-1)+1)*коэффициенты!$B$4+((SIGN(AJ13)*-1)+1)*коэффициенты!$B$5+((SIGN(AL13)*-1)+1)*коэффициенты!$B$6+((SIGN(AN13)*-1)+1)*коэффициенты!$B$7+((SIGN(AQ13)*-1)+1)*коэффициенты!$B$8</f>
        <v>0</v>
      </c>
      <c r="H13" s="34">
        <f>SIGN(AE13)*коэффициенты!$B$4</f>
        <v>0</v>
      </c>
      <c r="I13" s="35">
        <f>IF(AA13&gt;0,(AA13-Z13)*коэффициенты!$B$13)+IF(AL13&gt;0,(AL13-AK13)*коэффициенты!$B$14)+IF(AN13&gt;0,(AN13-AM13)*коэффициенты!$B$15)</f>
        <v>0.31281250000000005</v>
      </c>
      <c r="J13" s="34">
        <f>VLOOKUP(C13,коэффициенты!$E$2:$R$300,5,FALSE)</f>
        <v>0</v>
      </c>
      <c r="K13" s="34">
        <f>VLOOKUP(C13,коэффициенты!$E$2:$R$300,6,FALSE)</f>
        <v>0</v>
      </c>
      <c r="L13" s="34">
        <f>VLOOKUP(C13,коэффициенты!$E$2:$R$300,7,FALSE)</f>
        <v>0</v>
      </c>
      <c r="M13" s="34">
        <f>VLOOKUP(C13,коэффициенты!$E$2:$R$300,8,FALSE)</f>
        <v>0</v>
      </c>
      <c r="N13" s="34">
        <f>VLOOKUP(C13,коэффициенты!$E$2:$R$300,9,FALSE)</f>
        <v>30</v>
      </c>
      <c r="O13" s="34">
        <f>VLOOKUP(C13,коэффициенты!$E$2:$R$300,10,FALSE)</f>
        <v>60</v>
      </c>
      <c r="P13" s="34">
        <f>VLOOKUP(C13,коэффициенты!$E$2:$R$300,11,FALSE)</f>
        <v>75</v>
      </c>
      <c r="Q13" s="34">
        <f>VLOOKUP(C13,коэффициенты!$E$2:$R$300,12,FALSE)</f>
        <v>30</v>
      </c>
      <c r="R13" s="34">
        <f>VLOOKUP(C13,коэффициенты!$E$2:$R$300,13,FALSE)</f>
        <v>30</v>
      </c>
      <c r="S13" s="34">
        <f>VLOOKUP(C13,коэффициенты!$E$2:$R$300,14,FALSE)</f>
        <v>30</v>
      </c>
      <c r="T13" s="34">
        <f>VLOOKUP(C13,коэффициенты!$E$2:$S$300,15,FALSE)</f>
        <v>60</v>
      </c>
      <c r="U13" s="34">
        <f>VLOOKUP(C13,коэффициенты!$E$2:$U$300,16,FALSE)</f>
        <v>130</v>
      </c>
      <c r="V13" s="34">
        <f>VLOOKUP(C13,коэффициенты!$E$2:$U$300,17,FALSE)</f>
        <v>0</v>
      </c>
      <c r="W13" s="36">
        <f>D13-E13+TIME(0,F13+G13,0)-TIME(0,H13,0)+I13+TIME(0,SUM(J13:M13),0)-TIME(0,SUM(N13:V13),0)</f>
        <v>0.4035416666666666</v>
      </c>
      <c r="X13" s="37"/>
      <c r="Y13" s="32">
        <v>0.3710648148148148</v>
      </c>
      <c r="Z13" s="37">
        <v>0.3710648148148148</v>
      </c>
      <c r="AA13" s="32">
        <v>0.37188657407407405</v>
      </c>
      <c r="AB13" s="32">
        <v>0.3317939814814815</v>
      </c>
      <c r="AC13" s="32">
        <v>0.3236689814814815</v>
      </c>
      <c r="AD13" s="32">
        <v>0.3126736111111111</v>
      </c>
      <c r="AE13" s="37"/>
      <c r="AF13" s="32">
        <v>0.29952546296296295</v>
      </c>
      <c r="AG13" s="32">
        <v>0.3024189814814815</v>
      </c>
      <c r="AH13" s="32">
        <v>0.28931712962962963</v>
      </c>
      <c r="AI13" s="41">
        <v>1</v>
      </c>
      <c r="AJ13" s="41">
        <v>1</v>
      </c>
      <c r="AK13" s="32">
        <v>0.05392361111111111</v>
      </c>
      <c r="AL13" s="32">
        <v>0.07390046296296296</v>
      </c>
      <c r="AM13" s="32">
        <v>0.1173611111111111</v>
      </c>
      <c r="AN13" s="32">
        <v>0.17373842592592592</v>
      </c>
      <c r="AO13" s="32">
        <v>0.1864583333333333</v>
      </c>
      <c r="AP13" s="32">
        <v>0.19466435185185185</v>
      </c>
      <c r="AQ13" s="32">
        <v>0.20677083333333335</v>
      </c>
    </row>
    <row r="14" spans="1:43" ht="13.5">
      <c r="A14" s="29">
        <v>11</v>
      </c>
      <c r="B14" s="30" t="s">
        <v>399</v>
      </c>
      <c r="C14" s="31" t="s">
        <v>20</v>
      </c>
      <c r="D14" s="31" t="s">
        <v>400</v>
      </c>
      <c r="E14" s="32">
        <f>Z14-Y14+AP14-AO14</f>
        <v>0.002905092592592584</v>
      </c>
      <c r="F14" s="33">
        <f>(10-COUNT(Y14,AB14,AC14,AD14,AF14,AH14,AI14,AK14,AM14,AO14))*коэффициенты!$B$2</f>
        <v>0</v>
      </c>
      <c r="G14" s="34">
        <f>((SIGN(AA14)*-1)+1)*коэффициенты!$B$3+((SIGN(AG14)*-1)+1)*коэффициенты!$B$4+((SIGN(AJ14)*-1)+1)*коэффициенты!$B$5+((SIGN(AL14)*-1)+1)*коэффициенты!$B$6+((SIGN(AN14)*-1)+1)*коэффициенты!$B$7+((SIGN(AQ14)*-1)+1)*коэффициенты!$B$8</f>
        <v>0</v>
      </c>
      <c r="H14" s="34">
        <f>SIGN(AE14)*коэффициенты!$B$4</f>
        <v>30</v>
      </c>
      <c r="I14" s="35">
        <f>IF(AA14&gt;0,(AA14-Z14)*коэффициенты!$B$13)+IF(AL14&gt;0,(AL14-AK14)*коэффициенты!$B$14)+IF(AN14&gt;0,(AN14-AM14)*коэффициенты!$B$15)</f>
        <v>0.2612731481481487</v>
      </c>
      <c r="J14" s="34">
        <f>VLOOKUP(C14,коэффициенты!$E$2:$R$300,5,FALSE)</f>
        <v>15</v>
      </c>
      <c r="K14" s="34">
        <f>VLOOKUP(C14,коэффициенты!$E$2:$R$300,6,FALSE)</f>
        <v>0</v>
      </c>
      <c r="L14" s="34">
        <f>VLOOKUP(C14,коэффициенты!$E$2:$R$300,7,FALSE)</f>
        <v>0</v>
      </c>
      <c r="M14" s="34">
        <f>VLOOKUP(C14,коэффициенты!$E$2:$R$300,8,FALSE)</f>
        <v>0</v>
      </c>
      <c r="N14" s="34">
        <f>VLOOKUP(C14,коэффициенты!$E$2:$R$300,9,FALSE)</f>
        <v>30</v>
      </c>
      <c r="O14" s="34">
        <f>VLOOKUP(C14,коэффициенты!$E$2:$R$300,10,FALSE)</f>
        <v>60</v>
      </c>
      <c r="P14" s="34">
        <f>VLOOKUP(C14,коэффициенты!$E$2:$R$300,11,FALSE)</f>
        <v>60</v>
      </c>
      <c r="Q14" s="34">
        <f>VLOOKUP(C14,коэффициенты!$E$2:$R$300,12,FALSE)</f>
        <v>30</v>
      </c>
      <c r="R14" s="34">
        <f>VLOOKUP(C14,коэффициенты!$E$2:$R$300,13,FALSE)</f>
        <v>30</v>
      </c>
      <c r="S14" s="34">
        <f>VLOOKUP(C14,коэффициенты!$E$2:$R$300,14,FALSE)</f>
        <v>0</v>
      </c>
      <c r="T14" s="34">
        <f>VLOOKUP(C14,коэффициенты!$E$2:$S$300,15,FALSE)</f>
        <v>60</v>
      </c>
      <c r="U14" s="34">
        <f>VLOOKUP(C14,коэффициенты!$E$2:$U$300,16,FALSE)</f>
        <v>70</v>
      </c>
      <c r="V14" s="34">
        <f>VLOOKUP(C14,коэффициенты!$E$2:$U$300,17,FALSE)</f>
        <v>0</v>
      </c>
      <c r="W14" s="36">
        <f>D14-E14+TIME(0,F14+G14,0)-TIME(0,H14,0)+I14+TIME(0,SUM(J14:M14),0)-TIME(0,SUM(N14:V14),0)</f>
        <v>0.44258101851851894</v>
      </c>
      <c r="X14" s="37"/>
      <c r="Y14" s="32">
        <v>0.374224537037037</v>
      </c>
      <c r="Z14" s="37">
        <v>0.374224537037037</v>
      </c>
      <c r="AA14" s="32">
        <v>0.3748958333333334</v>
      </c>
      <c r="AB14" s="32">
        <v>0.33241898148148147</v>
      </c>
      <c r="AC14" s="32">
        <v>0.3170486111111111</v>
      </c>
      <c r="AD14" s="32">
        <v>0.30277777777777776</v>
      </c>
      <c r="AE14" s="32">
        <v>0.30432870370370374</v>
      </c>
      <c r="AF14" s="32">
        <v>0.2906712962962963</v>
      </c>
      <c r="AG14" s="32">
        <v>0.2928125</v>
      </c>
      <c r="AH14" s="32">
        <v>0.2644097222222222</v>
      </c>
      <c r="AI14" s="32">
        <v>0.24203703703703705</v>
      </c>
      <c r="AJ14" s="42">
        <v>0.24203703703703705</v>
      </c>
      <c r="AK14" s="32">
        <v>0.05806712962962963</v>
      </c>
      <c r="AL14" s="32">
        <v>0.07876157407407407</v>
      </c>
      <c r="AM14" s="32">
        <v>0.11327546296296297</v>
      </c>
      <c r="AN14" s="32">
        <v>0.15638888888888888</v>
      </c>
      <c r="AO14" s="32">
        <v>0.16974537037037038</v>
      </c>
      <c r="AP14" s="32">
        <v>0.17265046296296296</v>
      </c>
      <c r="AQ14" s="32">
        <v>0.1767013888888889</v>
      </c>
    </row>
    <row r="15" spans="1:43" ht="13.5">
      <c r="A15" s="29">
        <v>12</v>
      </c>
      <c r="B15" s="30" t="s">
        <v>379</v>
      </c>
      <c r="C15" s="31" t="s">
        <v>39</v>
      </c>
      <c r="D15" s="31" t="s">
        <v>380</v>
      </c>
      <c r="E15" s="32">
        <f>Z15-Y15+AP15-AO15</f>
        <v>0</v>
      </c>
      <c r="F15" s="33">
        <f>(10-COUNT(Y15,AB15,AC15,AD15,AF15,AH15,AI15,AK15,AM15,AO15))*коэффициенты!$B$2</f>
        <v>0</v>
      </c>
      <c r="G15" s="34">
        <f>((SIGN(AA15)*-1)+1)*коэффициенты!$B$3+((SIGN(AG15)*-1)+1)*коэффициенты!$B$4+((SIGN(AJ15)*-1)+1)*коэффициенты!$B$5+((SIGN(AL15)*-1)+1)*коэффициенты!$B$6+((SIGN(AN15)*-1)+1)*коэффициенты!$B$7+((SIGN(AQ15)*-1)+1)*коэффициенты!$B$8</f>
        <v>0</v>
      </c>
      <c r="H15" s="34">
        <f>SIGN(AE15)*коэффициенты!$B$4</f>
        <v>0</v>
      </c>
      <c r="I15" s="35">
        <f>IF(AA15&gt;0,(AA15-Z15)*коэффициенты!$B$13)+IF(AL15&gt;0,(AL15-AK15)*коэффициенты!$B$14)+IF(AN15&gt;0,(AN15-AM15)*коэффициенты!$B$15)</f>
        <v>0.19695601851851835</v>
      </c>
      <c r="J15" s="34">
        <f>VLOOKUP(C15,коэффициенты!$E$2:$R$300,5,FALSE)</f>
        <v>0</v>
      </c>
      <c r="K15" s="34">
        <f>VLOOKUP(C15,коэффициенты!$E$2:$R$300,6,FALSE)</f>
        <v>240</v>
      </c>
      <c r="L15" s="34">
        <f>VLOOKUP(C15,коэффициенты!$E$2:$R$300,7,FALSE)</f>
        <v>0</v>
      </c>
      <c r="M15" s="34">
        <f>VLOOKUP(C15,коэффициенты!$E$2:$R$300,8,FALSE)</f>
        <v>0</v>
      </c>
      <c r="N15" s="34">
        <f>VLOOKUP(C15,коэффициенты!$E$2:$R$300,9,FALSE)</f>
        <v>30</v>
      </c>
      <c r="O15" s="34">
        <f>VLOOKUP(C15,коэффициенты!$E$2:$R$300,10,FALSE)</f>
        <v>60</v>
      </c>
      <c r="P15" s="34">
        <f>VLOOKUP(C15,коэффициенты!$E$2:$R$300,11,FALSE)</f>
        <v>75</v>
      </c>
      <c r="Q15" s="34">
        <f>VLOOKUP(C15,коэффициенты!$E$2:$R$300,12,FALSE)</f>
        <v>30</v>
      </c>
      <c r="R15" s="34">
        <f>VLOOKUP(C15,коэффициенты!$E$2:$R$300,13,FALSE)</f>
        <v>30</v>
      </c>
      <c r="S15" s="34">
        <f>VLOOKUP(C15,коэффициенты!$E$2:$R$300,14,FALSE)</f>
        <v>0</v>
      </c>
      <c r="T15" s="34">
        <f>VLOOKUP(C15,коэффициенты!$E$2:$S$300,15,FALSE)</f>
        <v>60</v>
      </c>
      <c r="U15" s="34">
        <f>VLOOKUP(C15,коэффициенты!$E$2:$U$300,16,FALSE)</f>
        <v>90</v>
      </c>
      <c r="V15" s="34">
        <f>VLOOKUP(C15,коэффициенты!$E$2:$U$300,17,FALSE)</f>
        <v>3</v>
      </c>
      <c r="W15" s="36">
        <f>D15-E15+TIME(0,F15+G15,0)-TIME(0,H15,0)+I15+TIME(0,SUM(J15:M15),0)-TIME(0,SUM(N15:V15),0)</f>
        <v>0.4453356481481479</v>
      </c>
      <c r="X15" s="37"/>
      <c r="Y15" s="32">
        <v>0.3021064814814815</v>
      </c>
      <c r="Z15" s="37">
        <v>0.3021064814814815</v>
      </c>
      <c r="AA15" s="32">
        <v>0.30244212962962963</v>
      </c>
      <c r="AB15" s="32">
        <v>0.2670601851851852</v>
      </c>
      <c r="AC15" s="32">
        <v>0.25789351851851855</v>
      </c>
      <c r="AD15" s="32">
        <v>0.24550925925925926</v>
      </c>
      <c r="AE15" s="37"/>
      <c r="AF15" s="32">
        <v>0.23194444444444443</v>
      </c>
      <c r="AG15" s="32">
        <v>0.23358796296296294</v>
      </c>
      <c r="AH15" s="32">
        <v>0.2221875</v>
      </c>
      <c r="AI15" s="32">
        <v>0.20019675925925925</v>
      </c>
      <c r="AJ15" s="42">
        <v>0.20019675925925925</v>
      </c>
      <c r="AK15" s="32">
        <v>0.03884259259259259</v>
      </c>
      <c r="AL15" s="32">
        <v>0.054490740740740735</v>
      </c>
      <c r="AM15" s="32">
        <v>0.07668981481481481</v>
      </c>
      <c r="AN15" s="32">
        <v>0.10952546296296296</v>
      </c>
      <c r="AO15" s="32">
        <v>0.12138888888888888</v>
      </c>
      <c r="AP15" s="37">
        <v>0.12138888888888888</v>
      </c>
      <c r="AQ15" s="32">
        <v>0.12583333333333332</v>
      </c>
    </row>
    <row r="16" spans="1:43" ht="13.5">
      <c r="A16" s="29">
        <v>13</v>
      </c>
      <c r="B16" s="30" t="s">
        <v>411</v>
      </c>
      <c r="C16" s="31" t="s">
        <v>31</v>
      </c>
      <c r="D16" s="31" t="s">
        <v>412</v>
      </c>
      <c r="E16" s="32">
        <f>Z16-Y16+AP16-AO16</f>
        <v>0.003101851851851828</v>
      </c>
      <c r="F16" s="33">
        <f>(10-COUNT(Y16,AB16,AC16,AD16,AF16,AH16,AI16,AK16,AM16,AO16))*коэффициенты!$B$2</f>
        <v>0</v>
      </c>
      <c r="G16" s="34">
        <f>((SIGN(AA16)*-1)+1)*коэффициенты!$B$3+((SIGN(AG16)*-1)+1)*коэффициенты!$B$4+((SIGN(AJ16)*-1)+1)*коэффициенты!$B$5+((SIGN(AL16)*-1)+1)*коэффициенты!$B$6+((SIGN(AN16)*-1)+1)*коэффициенты!$B$7+((SIGN(AQ16)*-1)+1)*коэффициенты!$B$8</f>
        <v>0</v>
      </c>
      <c r="H16" s="34">
        <f>SIGN(AE16)*коэффициенты!$B$4</f>
        <v>30</v>
      </c>
      <c r="I16" s="35">
        <f>IF(AA16&gt;0,(AA16-Z16)*коэффициенты!$B$13)+IF(AL16&gt;0,(AL16-AK16)*коэффициенты!$B$14)+IF(AN16&gt;0,(AN16-AM16)*коэффициенты!$B$15)</f>
        <v>0.2799768518518517</v>
      </c>
      <c r="J16" s="34">
        <f>VLOOKUP(C16,коэффициенты!$E$2:$R$300,5,FALSE)</f>
        <v>0</v>
      </c>
      <c r="K16" s="34">
        <f>VLOOKUP(C16,коэффициенты!$E$2:$R$300,6,FALSE)</f>
        <v>0</v>
      </c>
      <c r="L16" s="34">
        <f>VLOOKUP(C16,коэффициенты!$E$2:$R$300,7,FALSE)</f>
        <v>0</v>
      </c>
      <c r="M16" s="34">
        <f>VLOOKUP(C16,коэффициенты!$E$2:$R$300,8,FALSE)</f>
        <v>120</v>
      </c>
      <c r="N16" s="34">
        <f>VLOOKUP(C16,коэффициенты!$E$2:$R$300,9,FALSE)</f>
        <v>30</v>
      </c>
      <c r="O16" s="34">
        <f>VLOOKUP(C16,коэффициенты!$E$2:$R$300,10,FALSE)</f>
        <v>60</v>
      </c>
      <c r="P16" s="34">
        <f>VLOOKUP(C16,коэффициенты!$E$2:$R$300,11,FALSE)</f>
        <v>75</v>
      </c>
      <c r="Q16" s="34">
        <f>VLOOKUP(C16,коэффициенты!$E$2:$R$300,12,FALSE)</f>
        <v>30</v>
      </c>
      <c r="R16" s="34">
        <f>VLOOKUP(C16,коэффициенты!$E$2:$R$300,13,FALSE)</f>
        <v>30</v>
      </c>
      <c r="S16" s="34">
        <f>VLOOKUP(C16,коэффициенты!$E$2:$R$300,14,FALSE)</f>
        <v>30</v>
      </c>
      <c r="T16" s="34">
        <f>VLOOKUP(C16,коэффициенты!$E$2:$S$300,15,FALSE)</f>
        <v>60</v>
      </c>
      <c r="U16" s="34">
        <f>VLOOKUP(C16,коэффициенты!$E$2:$U$300,16,FALSE)</f>
        <v>90</v>
      </c>
      <c r="V16" s="34">
        <f>VLOOKUP(C16,коэффициенты!$E$2:$U$300,17,FALSE)</f>
        <v>0</v>
      </c>
      <c r="W16" s="36">
        <f>D16-E16+TIME(0,F16+G16,0)-TIME(0,H16,0)+I16+TIME(0,SUM(J16:M16),0)-TIME(0,SUM(N16:V16),0)</f>
        <v>0.46171296296296294</v>
      </c>
      <c r="X16" s="37"/>
      <c r="Y16" s="32">
        <v>0.353425925925926</v>
      </c>
      <c r="Z16" s="37">
        <v>0.353425925925926</v>
      </c>
      <c r="AA16" s="32">
        <v>0.35525462962962967</v>
      </c>
      <c r="AB16" s="32">
        <v>0.3146875</v>
      </c>
      <c r="AC16" s="32">
        <v>0.3030324074074074</v>
      </c>
      <c r="AD16" s="32">
        <v>0.29041666666666666</v>
      </c>
      <c r="AE16" s="32">
        <v>0.2918865740740741</v>
      </c>
      <c r="AF16" s="32">
        <v>0.27650462962962963</v>
      </c>
      <c r="AG16" s="32">
        <v>0.2786342592592593</v>
      </c>
      <c r="AH16" s="32">
        <v>0.25306712962962963</v>
      </c>
      <c r="AI16" s="41">
        <v>1</v>
      </c>
      <c r="AJ16" s="41">
        <v>1</v>
      </c>
      <c r="AK16" s="32">
        <v>0.058807870370370365</v>
      </c>
      <c r="AL16" s="32">
        <v>0.0849537037037037</v>
      </c>
      <c r="AM16" s="32">
        <v>0.11109953703703705</v>
      </c>
      <c r="AN16" s="32">
        <v>0.15083333333333335</v>
      </c>
      <c r="AO16" s="32">
        <v>0.16770833333333335</v>
      </c>
      <c r="AP16" s="32">
        <v>0.17081018518518518</v>
      </c>
      <c r="AQ16" s="32">
        <v>0.1744097222222222</v>
      </c>
    </row>
    <row r="17" spans="1:43" ht="13.5">
      <c r="A17" s="29">
        <v>14</v>
      </c>
      <c r="B17" s="30" t="s">
        <v>419</v>
      </c>
      <c r="C17" s="31" t="s">
        <v>45</v>
      </c>
      <c r="D17" s="31" t="s">
        <v>420</v>
      </c>
      <c r="E17" s="32">
        <f>Z17-Y17+AP17-AO17</f>
        <v>0.0036921296296296147</v>
      </c>
      <c r="F17" s="33">
        <f>(10-COUNT(Y17,AB17,AC17,AD17,AF17,AH17,AI17,AK17,AM17,AO17))*коэффициенты!$B$2</f>
        <v>0</v>
      </c>
      <c r="G17" s="34">
        <f>((SIGN(AA17)*-1)+1)*коэффициенты!$B$3+((SIGN(AG17)*-1)+1)*коэффициенты!$B$4+((SIGN(AJ17)*-1)+1)*коэффициенты!$B$5+((SIGN(AL17)*-1)+1)*коэффициенты!$B$6+((SIGN(AN17)*-1)+1)*коэффициенты!$B$7+((SIGN(AQ17)*-1)+1)*коэффициенты!$B$8</f>
        <v>0</v>
      </c>
      <c r="H17" s="34">
        <f>SIGN(AE17)*коэффициенты!$B$4</f>
        <v>0</v>
      </c>
      <c r="I17" s="35">
        <f>IF(AA17&gt;0,(AA17-Z17)*коэффициенты!$B$13)+IF(AL17&gt;0,(AL17-AK17)*коэффициенты!$B$14)+IF(AN17&gt;0,(AN17-AM17)*коэффициенты!$B$15)</f>
        <v>0.28452546296296316</v>
      </c>
      <c r="J17" s="34">
        <f>VLOOKUP(C17,коэффициенты!$E$2:$R$300,5,FALSE)</f>
        <v>0</v>
      </c>
      <c r="K17" s="34">
        <f>VLOOKUP(C17,коэффициенты!$E$2:$R$300,6,FALSE)</f>
        <v>0</v>
      </c>
      <c r="L17" s="34">
        <f>VLOOKUP(C17,коэффициенты!$E$2:$R$300,7,FALSE)</f>
        <v>0</v>
      </c>
      <c r="M17" s="34">
        <f>VLOOKUP(C17,коэффициенты!$E$2:$R$300,8,FALSE)</f>
        <v>0</v>
      </c>
      <c r="N17" s="34">
        <f>VLOOKUP(C17,коэффициенты!$E$2:$R$300,9,FALSE)</f>
        <v>30</v>
      </c>
      <c r="O17" s="34">
        <f>VLOOKUP(C17,коэффициенты!$E$2:$R$300,10,FALSE)</f>
        <v>60</v>
      </c>
      <c r="P17" s="34">
        <f>VLOOKUP(C17,коэффициенты!$E$2:$R$300,11,FALSE)</f>
        <v>75</v>
      </c>
      <c r="Q17" s="34">
        <f>VLOOKUP(C17,коэффициенты!$E$2:$R$300,12,FALSE)</f>
        <v>30</v>
      </c>
      <c r="R17" s="34">
        <f>VLOOKUP(C17,коэффициенты!$E$2:$R$300,13,FALSE)</f>
        <v>30</v>
      </c>
      <c r="S17" s="34">
        <f>VLOOKUP(C17,коэффициенты!$E$2:$R$300,14,FALSE)</f>
        <v>30</v>
      </c>
      <c r="T17" s="34">
        <f>VLOOKUP(C17,коэффициенты!$E$2:$S$300,15,FALSE)</f>
        <v>0</v>
      </c>
      <c r="U17" s="34">
        <f>VLOOKUP(C17,коэффициенты!$E$2:$U$300,16,FALSE)</f>
        <v>110</v>
      </c>
      <c r="V17" s="34">
        <f>VLOOKUP(C17,коэффициенты!$E$2:$U$300,17,FALSE)</f>
        <v>0</v>
      </c>
      <c r="W17" s="36">
        <f>D17-E17+TIME(0,F17+G17,0)-TIME(0,H17,0)+I17+TIME(0,SUM(J17:M17),0)-TIME(0,SUM(N17:V17),0)</f>
        <v>0.4623495370370373</v>
      </c>
      <c r="X17" s="37"/>
      <c r="Y17" s="32">
        <v>0.3940046296296296</v>
      </c>
      <c r="Z17" s="37">
        <v>0.3940046296296296</v>
      </c>
      <c r="AA17" s="32">
        <v>0.3952893518518519</v>
      </c>
      <c r="AB17" s="32">
        <v>0.3404050925925926</v>
      </c>
      <c r="AC17" s="32">
        <v>0.3265046296296296</v>
      </c>
      <c r="AD17" s="32">
        <v>0.3122916666666667</v>
      </c>
      <c r="AE17" s="37"/>
      <c r="AF17" s="32">
        <v>0.29553240740740744</v>
      </c>
      <c r="AG17" s="32">
        <v>0.2985185185185185</v>
      </c>
      <c r="AH17" s="32">
        <v>0.27952546296296293</v>
      </c>
      <c r="AI17" s="41">
        <v>1</v>
      </c>
      <c r="AJ17" s="41">
        <v>1</v>
      </c>
      <c r="AK17" s="32">
        <v>0.0804050925925926</v>
      </c>
      <c r="AL17" s="32">
        <v>0.09998842592592593</v>
      </c>
      <c r="AM17" s="32">
        <v>0.123125</v>
      </c>
      <c r="AN17" s="32">
        <v>0.17178240740740738</v>
      </c>
      <c r="AO17" s="32">
        <v>0.1875578703703704</v>
      </c>
      <c r="AP17" s="32">
        <v>0.19125</v>
      </c>
      <c r="AQ17" s="32">
        <v>0.19618055555555555</v>
      </c>
    </row>
    <row r="18" spans="1:43" ht="13.5">
      <c r="A18" s="29">
        <v>15</v>
      </c>
      <c r="B18" s="30" t="s">
        <v>407</v>
      </c>
      <c r="C18" s="31" t="s">
        <v>73</v>
      </c>
      <c r="D18" s="31" t="s">
        <v>408</v>
      </c>
      <c r="E18" s="32">
        <f>Z18-Y18+AP18-AO18</f>
        <v>0.00988425925925926</v>
      </c>
      <c r="F18" s="33">
        <f>(10-COUNT(Y18,AB18,AC18,AD18,AF18,AH18,AI18,AK18,AM18,AO18))*коэффициенты!$B$2</f>
        <v>0</v>
      </c>
      <c r="G18" s="34">
        <f>((SIGN(AA18)*-1)+1)*коэффициенты!$B$3+((SIGN(AG18)*-1)+1)*коэффициенты!$B$4+((SIGN(AJ18)*-1)+1)*коэффициенты!$B$5+((SIGN(AL18)*-1)+1)*коэффициенты!$B$6+((SIGN(AN18)*-1)+1)*коэффициенты!$B$7+((SIGN(AQ18)*-1)+1)*коэффициенты!$B$8</f>
        <v>0</v>
      </c>
      <c r="H18" s="34">
        <f>SIGN(AE18)*коэффициенты!$B$4</f>
        <v>30</v>
      </c>
      <c r="I18" s="35">
        <f>IF(AA18&gt;0,(AA18-Z18)*коэффициенты!$B$13)+IF(AL18&gt;0,(AL18-AK18)*коэффициенты!$B$14)+IF(AN18&gt;0,(AN18-AM18)*коэффициенты!$B$15)</f>
        <v>0.3122685185185182</v>
      </c>
      <c r="J18" s="34">
        <f>VLOOKUP(C18,коэффициенты!$E$2:$R$300,5,FALSE)</f>
        <v>0</v>
      </c>
      <c r="K18" s="34">
        <f>VLOOKUP(C18,коэффициенты!$E$2:$R$300,6,FALSE)</f>
        <v>0</v>
      </c>
      <c r="L18" s="34">
        <f>VLOOKUP(C18,коэффициенты!$E$2:$R$300,7,FALSE)</f>
        <v>0</v>
      </c>
      <c r="M18" s="34">
        <f>VLOOKUP(C18,коэффициенты!$E$2:$R$300,8,FALSE)</f>
        <v>0</v>
      </c>
      <c r="N18" s="34">
        <f>VLOOKUP(C18,коэффициенты!$E$2:$R$300,9,FALSE)</f>
        <v>30</v>
      </c>
      <c r="O18" s="34">
        <f>VLOOKUP(C18,коэффициенты!$E$2:$R$300,10,FALSE)</f>
        <v>60</v>
      </c>
      <c r="P18" s="34">
        <f>VLOOKUP(C18,коэффициенты!$E$2:$R$300,11,FALSE)</f>
        <v>60</v>
      </c>
      <c r="Q18" s="34">
        <f>VLOOKUP(C18,коэффициенты!$E$2:$R$300,12,FALSE)</f>
        <v>30</v>
      </c>
      <c r="R18" s="34">
        <f>VLOOKUP(C18,коэффициенты!$E$2:$R$300,13,FALSE)</f>
        <v>30</v>
      </c>
      <c r="S18" s="34">
        <f>VLOOKUP(C18,коэффициенты!$E$2:$R$300,14,FALSE)</f>
        <v>0</v>
      </c>
      <c r="T18" s="34">
        <f>VLOOKUP(C18,коэффициенты!$E$2:$S$300,15,FALSE)</f>
        <v>0</v>
      </c>
      <c r="U18" s="34">
        <f>VLOOKUP(C18,коэффициенты!$E$2:$U$300,16,FALSE)</f>
        <v>100</v>
      </c>
      <c r="V18" s="34">
        <f>VLOOKUP(C18,коэффициенты!$E$2:$U$300,17,FALSE)</f>
        <v>0</v>
      </c>
      <c r="W18" s="36">
        <f>D18-E18+TIME(0,F18+G18,0)-TIME(0,H18,0)+I18+TIME(0,SUM(J18:M18),0)-TIME(0,SUM(N18:V18),0)</f>
        <v>0.4904976851851849</v>
      </c>
      <c r="X18" s="37"/>
      <c r="Y18" s="32">
        <v>0.36939814814814814</v>
      </c>
      <c r="Z18" s="37">
        <v>0.36939814814814814</v>
      </c>
      <c r="AA18" s="32">
        <v>0.38143518518518515</v>
      </c>
      <c r="AB18" s="32">
        <v>0.3421875</v>
      </c>
      <c r="AC18" s="32">
        <v>0.3282638888888889</v>
      </c>
      <c r="AD18" s="32">
        <v>0.311400462962963</v>
      </c>
      <c r="AE18" s="32">
        <v>0.3141550925925926</v>
      </c>
      <c r="AF18" s="32">
        <v>0.29391203703703705</v>
      </c>
      <c r="AG18" s="32">
        <v>0.2969907407407408</v>
      </c>
      <c r="AH18" s="32">
        <v>0.27065972222222223</v>
      </c>
      <c r="AI18" s="32">
        <v>0.39034722222222223</v>
      </c>
      <c r="AJ18" s="42">
        <v>0.39034722222222223</v>
      </c>
      <c r="AK18" s="32">
        <v>0.059895833333333336</v>
      </c>
      <c r="AL18" s="32">
        <v>0.08270833333333333</v>
      </c>
      <c r="AM18" s="32">
        <v>0.11369212962962964</v>
      </c>
      <c r="AN18" s="32">
        <v>0.14186342592592593</v>
      </c>
      <c r="AO18" s="32">
        <v>0.16309027777777776</v>
      </c>
      <c r="AP18" s="32">
        <v>0.17297453703703702</v>
      </c>
      <c r="AQ18" s="32">
        <v>0.18019675925925926</v>
      </c>
    </row>
    <row r="19" spans="1:43" ht="13.5">
      <c r="A19" s="29">
        <v>16</v>
      </c>
      <c r="B19" s="30" t="s">
        <v>409</v>
      </c>
      <c r="C19" s="31" t="s">
        <v>32</v>
      </c>
      <c r="D19" s="31" t="s">
        <v>410</v>
      </c>
      <c r="E19" s="32">
        <f>Z19-Y19+AP19-AO19</f>
        <v>0</v>
      </c>
      <c r="F19" s="33">
        <f>(10-COUNT(Y19,AB19,AC19,AD19,AF19,AH19,AI19,AK19,AM19,AO19))*коэффициенты!$B$2</f>
        <v>0</v>
      </c>
      <c r="G19" s="34">
        <f>((SIGN(AA19)*-1)+1)*коэффициенты!$B$3+((SIGN(AG19)*-1)+1)*коэффициенты!$B$4+((SIGN(AJ19)*-1)+1)*коэффициенты!$B$5+((SIGN(AL19)*-1)+1)*коэффициенты!$B$6+((SIGN(AN19)*-1)+1)*коэффициенты!$B$7+((SIGN(AQ19)*-1)+1)*коэффициенты!$B$8</f>
        <v>0</v>
      </c>
      <c r="H19" s="34">
        <f>SIGN(AE19)*коэффициенты!$B$4</f>
        <v>0</v>
      </c>
      <c r="I19" s="35">
        <f>IF(AA19&gt;0,(AA19-Z19)*коэффициенты!$B$13)+IF(AL19&gt;0,(AL19-AK19)*коэффициенты!$B$14)+IF(AN19&gt;0,(AN19-AM19)*коэффициенты!$B$15)</f>
        <v>0.3046180555555559</v>
      </c>
      <c r="J19" s="34">
        <f>VLOOKUP(C19,коэффициенты!$E$2:$R$300,5,FALSE)</f>
        <v>0</v>
      </c>
      <c r="K19" s="34">
        <f>VLOOKUP(C19,коэффициенты!$E$2:$R$300,6,FALSE)</f>
        <v>0</v>
      </c>
      <c r="L19" s="34">
        <f>VLOOKUP(C19,коэффициенты!$E$2:$R$300,7,FALSE)</f>
        <v>0</v>
      </c>
      <c r="M19" s="34">
        <f>VLOOKUP(C19,коэффициенты!$E$2:$R$300,8,FALSE)</f>
        <v>0</v>
      </c>
      <c r="N19" s="34">
        <f>VLOOKUP(C19,коэффициенты!$E$2:$R$300,9,FALSE)</f>
        <v>30</v>
      </c>
      <c r="O19" s="34">
        <f>VLOOKUP(C19,коэффициенты!$E$2:$R$300,10,FALSE)</f>
        <v>0</v>
      </c>
      <c r="P19" s="34">
        <f>VLOOKUP(C19,коэффициенты!$E$2:$R$300,11,FALSE)</f>
        <v>45</v>
      </c>
      <c r="Q19" s="34">
        <f>VLOOKUP(C19,коэффициенты!$E$2:$R$300,12,FALSE)</f>
        <v>30</v>
      </c>
      <c r="R19" s="34">
        <f>VLOOKUP(C19,коэффициенты!$E$2:$R$300,13,FALSE)</f>
        <v>30</v>
      </c>
      <c r="S19" s="34">
        <f>VLOOKUP(C19,коэффициенты!$E$2:$R$300,14,FALSE)</f>
        <v>30</v>
      </c>
      <c r="T19" s="34">
        <f>VLOOKUP(C19,коэффициенты!$E$2:$S$300,15,FALSE)</f>
        <v>60</v>
      </c>
      <c r="U19" s="34">
        <f>VLOOKUP(C19,коэффициенты!$E$2:$U$300,16,FALSE)</f>
        <v>110</v>
      </c>
      <c r="V19" s="34">
        <f>VLOOKUP(C19,коэффициенты!$E$2:$U$300,17,FALSE)</f>
        <v>0</v>
      </c>
      <c r="W19" s="36">
        <f>D19-E19+TIME(0,F19+G19,0)-TIME(0,H19,0)+I19+TIME(0,SUM(J19:M19),0)-TIME(0,SUM(N19:V19),0)</f>
        <v>0.49483796296296334</v>
      </c>
      <c r="X19" s="37"/>
      <c r="Y19" s="32">
        <v>0.37623842592592593</v>
      </c>
      <c r="Z19" s="37">
        <v>0.37623842592592593</v>
      </c>
      <c r="AA19" s="32">
        <v>0.3770138888888889</v>
      </c>
      <c r="AB19" s="32">
        <v>0.32209490740740737</v>
      </c>
      <c r="AC19" s="32">
        <v>0.3122916666666667</v>
      </c>
      <c r="AD19" s="32">
        <v>0.2942476851851852</v>
      </c>
      <c r="AE19" s="37"/>
      <c r="AF19" s="32">
        <v>0.2786342592592593</v>
      </c>
      <c r="AG19" s="32">
        <v>0.2820486111111111</v>
      </c>
      <c r="AH19" s="32">
        <v>0.2464814814814815</v>
      </c>
      <c r="AI19" s="32">
        <v>0.22842592592592592</v>
      </c>
      <c r="AJ19" s="42">
        <v>0.22842592592592592</v>
      </c>
      <c r="AK19" s="32">
        <v>0.041041666666666664</v>
      </c>
      <c r="AL19" s="32">
        <v>0.0645949074074074</v>
      </c>
      <c r="AM19" s="32">
        <v>0.09478009259259258</v>
      </c>
      <c r="AN19" s="32">
        <v>0.14563657407407407</v>
      </c>
      <c r="AO19" s="32">
        <v>0.1604398148148148</v>
      </c>
      <c r="AP19" s="37">
        <v>0.1604398148148148</v>
      </c>
      <c r="AQ19" s="32">
        <v>0.16917824074074073</v>
      </c>
    </row>
    <row r="20" spans="1:43" ht="13.5">
      <c r="A20" s="29">
        <v>17</v>
      </c>
      <c r="B20" s="30" t="s">
        <v>417</v>
      </c>
      <c r="C20" s="31" t="s">
        <v>37</v>
      </c>
      <c r="D20" s="31" t="s">
        <v>418</v>
      </c>
      <c r="E20" s="32">
        <f>Z20-Y20+AP20-AO20</f>
        <v>0</v>
      </c>
      <c r="F20" s="33">
        <f>(10-COUNT(Y20,AB20,AC20,AD20,AF20,AH20,AI20,AK20,AM20,AO20))*коэффициенты!$B$2</f>
        <v>0</v>
      </c>
      <c r="G20" s="34">
        <f>((SIGN(AA20)*-1)+1)*коэффициенты!$B$3+((SIGN(AG20)*-1)+1)*коэффициенты!$B$4+((SIGN(AJ20)*-1)+1)*коэффициенты!$B$5+((SIGN(AL20)*-1)+1)*коэффициенты!$B$6+((SIGN(AN20)*-1)+1)*коэффициенты!$B$7+((SIGN(AQ20)*-1)+1)*коэффициенты!$B$8</f>
        <v>0</v>
      </c>
      <c r="H20" s="34">
        <f>SIGN(AE20)*коэффициенты!$B$4</f>
        <v>30</v>
      </c>
      <c r="I20" s="35">
        <f>IF(AA20&gt;0,(AA20-Z20)*коэффициенты!$B$13)+IF(AL20&gt;0,(AL20-AK20)*коэффициенты!$B$14)+IF(AN20&gt;0,(AN20-AM20)*коэффициенты!$B$15)</f>
        <v>0.2565393518518517</v>
      </c>
      <c r="J20" s="34">
        <f>VLOOKUP(C20,коэффициенты!$E$2:$R$300,5,FALSE)</f>
        <v>45</v>
      </c>
      <c r="K20" s="34">
        <f>VLOOKUP(C20,коэффициенты!$E$2:$R$300,6,FALSE)</f>
        <v>0</v>
      </c>
      <c r="L20" s="34">
        <f>VLOOKUP(C20,коэффициенты!$E$2:$R$300,7,FALSE)</f>
        <v>0</v>
      </c>
      <c r="M20" s="34">
        <f>VLOOKUP(C20,коэффициенты!$E$2:$R$300,8,FALSE)</f>
        <v>0</v>
      </c>
      <c r="N20" s="34">
        <f>VLOOKUP(C20,коэффициенты!$E$2:$R$300,9,FALSE)</f>
        <v>30</v>
      </c>
      <c r="O20" s="34">
        <f>VLOOKUP(C20,коэффициенты!$E$2:$R$300,10,FALSE)</f>
        <v>0</v>
      </c>
      <c r="P20" s="34">
        <f>VLOOKUP(C20,коэффициенты!$E$2:$R$300,11,FALSE)</f>
        <v>60</v>
      </c>
      <c r="Q20" s="34">
        <f>VLOOKUP(C20,коэффициенты!$E$2:$R$300,12,FALSE)</f>
        <v>30</v>
      </c>
      <c r="R20" s="34">
        <f>VLOOKUP(C20,коэффициенты!$E$2:$R$300,13,FALSE)</f>
        <v>30</v>
      </c>
      <c r="S20" s="34">
        <f>VLOOKUP(C20,коэффициенты!$E$2:$R$300,14,FALSE)</f>
        <v>30</v>
      </c>
      <c r="T20" s="34">
        <f>VLOOKUP(C20,коэффициенты!$E$2:$S$300,15,FALSE)</f>
        <v>60</v>
      </c>
      <c r="U20" s="34">
        <f>VLOOKUP(C20,коэффициенты!$E$2:$U$300,16,FALSE)</f>
        <v>100</v>
      </c>
      <c r="V20" s="34">
        <f>VLOOKUP(C20,коэффициенты!$E$2:$U$300,17,FALSE)</f>
        <v>0</v>
      </c>
      <c r="W20" s="36">
        <f>D20-E20+TIME(0,F20+G20,0)-TIME(0,H20,0)+I20+TIME(0,SUM(J20:M20),0)-TIME(0,SUM(N20:V20),0)</f>
        <v>0.5055439814814813</v>
      </c>
      <c r="X20" s="37"/>
      <c r="Y20" s="32">
        <v>0.42561342592592594</v>
      </c>
      <c r="Z20" s="37">
        <v>0.42561342592592594</v>
      </c>
      <c r="AA20" s="32">
        <v>0.42766203703703703</v>
      </c>
      <c r="AB20" s="32">
        <v>0.37626157407407407</v>
      </c>
      <c r="AC20" s="32">
        <v>0.35975694444444445</v>
      </c>
      <c r="AD20" s="32">
        <v>0.33980324074074075</v>
      </c>
      <c r="AE20" s="32">
        <v>0.3405324074074074</v>
      </c>
      <c r="AF20" s="32">
        <v>0.32252314814814814</v>
      </c>
      <c r="AG20" s="32">
        <v>0.32505787037037037</v>
      </c>
      <c r="AH20" s="32">
        <v>0.30939814814814814</v>
      </c>
      <c r="AI20" s="41">
        <v>1</v>
      </c>
      <c r="AJ20" s="41">
        <v>1</v>
      </c>
      <c r="AK20" s="32">
        <v>0.05618055555555556</v>
      </c>
      <c r="AL20" s="32">
        <v>0.08042824074074074</v>
      </c>
      <c r="AM20" s="32">
        <v>0.11563657407407407</v>
      </c>
      <c r="AN20" s="32">
        <v>0.15091435185185184</v>
      </c>
      <c r="AO20" s="32">
        <v>0.17229166666666665</v>
      </c>
      <c r="AP20" s="37">
        <v>0.17229166666666665</v>
      </c>
      <c r="AQ20" s="32">
        <v>0.1800115740740741</v>
      </c>
    </row>
    <row r="21" spans="1:43" ht="13.5">
      <c r="A21" s="29">
        <v>18</v>
      </c>
      <c r="B21" s="30" t="s">
        <v>435</v>
      </c>
      <c r="C21" s="31" t="s">
        <v>48</v>
      </c>
      <c r="D21" s="31" t="s">
        <v>436</v>
      </c>
      <c r="E21" s="32">
        <f>Z21-Y21+AP21-AO21</f>
        <v>0.008692129629629619</v>
      </c>
      <c r="F21" s="33">
        <f>(10-COUNT(Y21,AB21,AC21,AD21,AF21,AH21,AI21,AK21,AM21,AO21))*коэффициенты!$B$2</f>
        <v>0</v>
      </c>
      <c r="G21" s="34">
        <f>((SIGN(AA21)*-1)+1)*коэффициенты!$B$3+((SIGN(AG21)*-1)+1)*коэффициенты!$B$4+((SIGN(AJ21)*-1)+1)*коэффициенты!$B$5+((SIGN(AL21)*-1)+1)*коэффициенты!$B$6+((SIGN(AN21)*-1)+1)*коэффициенты!$B$7+((SIGN(AQ21)*-1)+1)*коэффициенты!$B$8</f>
        <v>0</v>
      </c>
      <c r="H21" s="34">
        <f>SIGN(AE21)*коэффициенты!$B$4</f>
        <v>30</v>
      </c>
      <c r="I21" s="35">
        <f>IF(AA21&gt;0,(AA21-Z21)*коэффициенты!$B$13)+IF(AL21&gt;0,(AL21-AK21)*коэффициенты!$B$14)+IF(AN21&gt;0,(AN21-AM21)*коэффициенты!$B$15)</f>
        <v>0.3580324074074068</v>
      </c>
      <c r="J21" s="34">
        <f>VLOOKUP(C21,коэффициенты!$E$2:$R$300,5,FALSE)</f>
        <v>0</v>
      </c>
      <c r="K21" s="34">
        <f>VLOOKUP(C21,коэффициенты!$E$2:$R$300,6,FALSE)</f>
        <v>0</v>
      </c>
      <c r="L21" s="34">
        <f>VLOOKUP(C21,коэффициенты!$E$2:$R$300,7,FALSE)</f>
        <v>0</v>
      </c>
      <c r="M21" s="34">
        <f>VLOOKUP(C21,коэффициенты!$E$2:$R$300,8,FALSE)</f>
        <v>0</v>
      </c>
      <c r="N21" s="34">
        <f>VLOOKUP(C21,коэффициенты!$E$2:$R$300,9,FALSE)</f>
        <v>30</v>
      </c>
      <c r="O21" s="34">
        <f>VLOOKUP(C21,коэффициенты!$E$2:$R$300,10,FALSE)</f>
        <v>60</v>
      </c>
      <c r="P21" s="34">
        <f>VLOOKUP(C21,коэффициенты!$E$2:$R$300,11,FALSE)</f>
        <v>60</v>
      </c>
      <c r="Q21" s="34">
        <f>VLOOKUP(C21,коэффициенты!$E$2:$R$300,12,FALSE)</f>
        <v>30</v>
      </c>
      <c r="R21" s="34">
        <f>VLOOKUP(C21,коэффициенты!$E$2:$R$300,13,FALSE)</f>
        <v>30</v>
      </c>
      <c r="S21" s="34">
        <f>VLOOKUP(C21,коэффициенты!$E$2:$R$300,14,FALSE)</f>
        <v>0</v>
      </c>
      <c r="T21" s="34">
        <f>VLOOKUP(C21,коэффициенты!$E$2:$S$300,15,FALSE)</f>
        <v>60</v>
      </c>
      <c r="U21" s="34">
        <f>VLOOKUP(C21,коэффициенты!$E$2:$U$300,16,FALSE)</f>
        <v>110</v>
      </c>
      <c r="V21" s="34">
        <f>VLOOKUP(C21,коэффициенты!$E$2:$U$300,17,FALSE)</f>
        <v>0</v>
      </c>
      <c r="W21" s="36">
        <f>D21-E21+TIME(0,F21+G21,0)-TIME(0,H21,0)+I21+TIME(0,SUM(J21:M21),0)-TIME(0,SUM(N21:V21),0)</f>
        <v>0.510543981481481</v>
      </c>
      <c r="X21" s="37"/>
      <c r="Y21" s="32">
        <v>0.39383101851851854</v>
      </c>
      <c r="Z21" s="37">
        <v>0.39383101851851854</v>
      </c>
      <c r="AA21" s="32">
        <v>0.395474537037037</v>
      </c>
      <c r="AB21" s="32">
        <v>0.35302083333333334</v>
      </c>
      <c r="AC21" s="32">
        <v>0.33818287037037037</v>
      </c>
      <c r="AD21" s="32">
        <v>0.3207407407407407</v>
      </c>
      <c r="AE21" s="32">
        <v>0.32265046296296296</v>
      </c>
      <c r="AF21" s="32">
        <v>0.30721064814814814</v>
      </c>
      <c r="AG21" s="32">
        <v>0.31002314814814813</v>
      </c>
      <c r="AH21" s="32">
        <v>0.29619212962962965</v>
      </c>
      <c r="AI21" s="41">
        <v>1</v>
      </c>
      <c r="AJ21" s="41">
        <v>1</v>
      </c>
      <c r="AK21" s="32">
        <v>0.07233796296296297</v>
      </c>
      <c r="AL21" s="32">
        <v>0.09351851851851851</v>
      </c>
      <c r="AM21" s="32">
        <v>0.12184027777777778</v>
      </c>
      <c r="AN21" s="32">
        <v>0.1864699074074074</v>
      </c>
      <c r="AO21" s="32">
        <v>0.20060185185185186</v>
      </c>
      <c r="AP21" s="32">
        <v>0.20929398148148148</v>
      </c>
      <c r="AQ21" s="32">
        <v>0.21707175925925926</v>
      </c>
    </row>
    <row r="22" spans="1:43" ht="13.5">
      <c r="A22" s="29">
        <v>19</v>
      </c>
      <c r="B22" s="30" t="s">
        <v>489</v>
      </c>
      <c r="C22" s="31" t="s">
        <v>28</v>
      </c>
      <c r="D22" s="31" t="s">
        <v>490</v>
      </c>
      <c r="E22" s="32">
        <f>Z22-Y22+AP22-AO22</f>
        <v>0.006944444444444475</v>
      </c>
      <c r="F22" s="33">
        <f>(10-COUNT(Y22,AB22,AC22,AD22,AF22,AH22,AI22,AK22,AM22,AO22))*коэффициенты!$B$2</f>
        <v>0</v>
      </c>
      <c r="G22" s="34">
        <f>((SIGN(AA22)*-1)+1)*коэффициенты!$B$3+((SIGN(AG22)*-1)+1)*коэффициенты!$B$4+((SIGN(AJ22)*-1)+1)*коэффициенты!$B$5+((SIGN(AL22)*-1)+1)*коэффициенты!$B$6+((SIGN(AN22)*-1)+1)*коэффициенты!$B$7+((SIGN(AQ22)*-1)+1)*коэффициенты!$B$8</f>
        <v>0</v>
      </c>
      <c r="H22" s="34">
        <f>SIGN(AE22)*коэффициенты!$B$4</f>
        <v>0</v>
      </c>
      <c r="I22" s="35">
        <f>IF(AA22&gt;0,(AA22-Z22)*коэффициенты!$B$13)+IF(AL22&gt;0,(AL22-AK22)*коэффициенты!$B$14)+IF(AN22&gt;0,(AN22-AM22)*коэффициенты!$B$15)</f>
        <v>0.3784722222222223</v>
      </c>
      <c r="J22" s="34">
        <f>VLOOKUP(C22,коэффициенты!$E$2:$R$300,5,FALSE)</f>
        <v>15</v>
      </c>
      <c r="K22" s="34">
        <f>VLOOKUP(C22,коэффициенты!$E$2:$R$300,6,FALSE)</f>
        <v>0</v>
      </c>
      <c r="L22" s="34">
        <f>VLOOKUP(C22,коэффициенты!$E$2:$R$300,7,FALSE)</f>
        <v>0</v>
      </c>
      <c r="M22" s="34">
        <f>VLOOKUP(C22,коэффициенты!$E$2:$R$300,8,FALSE)</f>
        <v>0</v>
      </c>
      <c r="N22" s="34">
        <f>VLOOKUP(C22,коэффициенты!$E$2:$R$300,9,FALSE)</f>
        <v>30</v>
      </c>
      <c r="O22" s="34">
        <f>VLOOKUP(C22,коэффициенты!$E$2:$R$300,10,FALSE)</f>
        <v>60</v>
      </c>
      <c r="P22" s="34">
        <f>VLOOKUP(C22,коэффициенты!$E$2:$R$300,11,FALSE)</f>
        <v>75</v>
      </c>
      <c r="Q22" s="34">
        <f>VLOOKUP(C22,коэффициенты!$E$2:$R$300,12,FALSE)</f>
        <v>30</v>
      </c>
      <c r="R22" s="34">
        <f>VLOOKUP(C22,коэффициенты!$E$2:$R$300,13,FALSE)</f>
        <v>30</v>
      </c>
      <c r="S22" s="34">
        <f>VLOOKUP(C22,коэффициенты!$E$2:$R$300,14,FALSE)</f>
        <v>30</v>
      </c>
      <c r="T22" s="34">
        <f>VLOOKUP(C22,коэффициенты!$E$2:$S$300,15,FALSE)</f>
        <v>0</v>
      </c>
      <c r="U22" s="34">
        <f>VLOOKUP(C22,коэффициенты!$E$2:$U$300,16,FALSE)</f>
        <v>120</v>
      </c>
      <c r="V22" s="34">
        <f>VLOOKUP(C22,коэффициенты!$E$2:$U$300,17,FALSE)</f>
        <v>0</v>
      </c>
      <c r="W22" s="36">
        <f>D22-E22+TIME(0,F22+G22,0)-TIME(0,H22,0)+I22+TIME(0,SUM(J22:M22),0)-TIME(0,SUM(N22:V22),0)</f>
        <v>0.5343055555555556</v>
      </c>
      <c r="X22" s="37"/>
      <c r="Y22" s="32">
        <v>0.36493055555555554</v>
      </c>
      <c r="Z22" s="37">
        <v>0.36493055555555554</v>
      </c>
      <c r="AA22" s="32">
        <v>0.3654398148148148</v>
      </c>
      <c r="AB22" s="32">
        <v>0.34097222222222223</v>
      </c>
      <c r="AC22" s="32">
        <v>0.3231712962962963</v>
      </c>
      <c r="AD22" s="32">
        <v>0.31351851851851853</v>
      </c>
      <c r="AE22" s="37"/>
      <c r="AF22" s="32">
        <v>0.2925</v>
      </c>
      <c r="AG22" s="32">
        <v>0.29532407407407407</v>
      </c>
      <c r="AH22" s="32">
        <v>0.2695949074074074</v>
      </c>
      <c r="AI22" s="41">
        <v>1</v>
      </c>
      <c r="AJ22" s="41">
        <v>1</v>
      </c>
      <c r="AK22" s="32">
        <v>0.05165509259259259</v>
      </c>
      <c r="AL22" s="32">
        <v>0.08347222222222223</v>
      </c>
      <c r="AM22" s="32">
        <v>0.11266203703703703</v>
      </c>
      <c r="AN22" s="32">
        <v>0.17431712962962964</v>
      </c>
      <c r="AO22" s="42">
        <v>0.18181712962962962</v>
      </c>
      <c r="AP22" s="37">
        <v>0.1887615740740741</v>
      </c>
      <c r="AQ22" s="41">
        <v>0.19570601851851852</v>
      </c>
    </row>
    <row r="23" spans="1:43" ht="13.5">
      <c r="A23" s="29">
        <v>20</v>
      </c>
      <c r="B23" s="30" t="s">
        <v>395</v>
      </c>
      <c r="C23" s="31" t="s">
        <v>57</v>
      </c>
      <c r="D23" s="31" t="s">
        <v>396</v>
      </c>
      <c r="E23" s="32">
        <f>Z23-Y23+AP23-AO23</f>
        <v>0</v>
      </c>
      <c r="F23" s="33">
        <f>(10-COUNT(Y23,AB23,AC23,AD23,AF23,AH23,AI23,AK23,AM23,AO23))*коэффициенты!$B$2</f>
        <v>0</v>
      </c>
      <c r="G23" s="34">
        <f>((SIGN(AA23)*-1)+1)*коэффициенты!$B$3+((SIGN(AG23)*-1)+1)*коэффициенты!$B$4+((SIGN(AJ23)*-1)+1)*коэффициенты!$B$5+((SIGN(AL23)*-1)+1)*коэффициенты!$B$6+((SIGN(AN23)*-1)+1)*коэффициенты!$B$7+((SIGN(AQ23)*-1)+1)*коэффициенты!$B$8</f>
        <v>0</v>
      </c>
      <c r="H23" s="34">
        <f>SIGN(AE23)*коэффициенты!$B$4</f>
        <v>0</v>
      </c>
      <c r="I23" s="35">
        <f>IF(AA23&gt;0,(AA23-Z23)*коэффициенты!$B$13)+IF(AL23&gt;0,(AL23-AK23)*коэффициенты!$B$14)+IF(AN23&gt;0,(AN23-AM23)*коэффициенты!$B$15)</f>
        <v>0.22167824074074075</v>
      </c>
      <c r="J23" s="34">
        <f>VLOOKUP(C23,коэффициенты!$E$2:$R$300,5,FALSE)</f>
        <v>0</v>
      </c>
      <c r="K23" s="34">
        <f>VLOOKUP(C23,коэффициенты!$E$2:$R$300,6,FALSE)</f>
        <v>120</v>
      </c>
      <c r="L23" s="34">
        <f>VLOOKUP(C23,коэффициенты!$E$2:$R$300,7,FALSE)</f>
        <v>0</v>
      </c>
      <c r="M23" s="34">
        <f>VLOOKUP(C23,коэффициенты!$E$2:$R$300,8,FALSE)</f>
        <v>120</v>
      </c>
      <c r="N23" s="34">
        <f>VLOOKUP(C23,коэффициенты!$E$2:$R$300,9,FALSE)</f>
        <v>30</v>
      </c>
      <c r="O23" s="34">
        <f>VLOOKUP(C23,коэффициенты!$E$2:$R$300,10,FALSE)</f>
        <v>60</v>
      </c>
      <c r="P23" s="34">
        <f>VLOOKUP(C23,коэффициенты!$E$2:$R$300,11,FALSE)</f>
        <v>75</v>
      </c>
      <c r="Q23" s="34">
        <f>VLOOKUP(C23,коэффициенты!$E$2:$R$300,12,FALSE)</f>
        <v>0</v>
      </c>
      <c r="R23" s="34">
        <f>VLOOKUP(C23,коэффициенты!$E$2:$R$300,13,FALSE)</f>
        <v>30</v>
      </c>
      <c r="S23" s="34">
        <f>VLOOKUP(C23,коэффициенты!$E$2:$R$300,14,FALSE)</f>
        <v>0</v>
      </c>
      <c r="T23" s="34">
        <f>VLOOKUP(C23,коэффициенты!$E$2:$S$300,15,FALSE)</f>
        <v>0</v>
      </c>
      <c r="U23" s="34">
        <f>VLOOKUP(C23,коэффициенты!$E$2:$U$300,16,FALSE)</f>
        <v>120</v>
      </c>
      <c r="V23" s="34">
        <f>VLOOKUP(C23,коэффициенты!$E$2:$U$300,17,FALSE)</f>
        <v>0</v>
      </c>
      <c r="W23" s="36">
        <f>D23-E23+TIME(0,F23+G23,0)-TIME(0,H23,0)+I23+TIME(0,SUM(J23:M23),0)-TIME(0,SUM(N23:V23),0)</f>
        <v>0.5352083333333333</v>
      </c>
      <c r="X23" s="37"/>
      <c r="Y23" s="32">
        <v>0.3175</v>
      </c>
      <c r="Z23" s="37">
        <v>0.3175</v>
      </c>
      <c r="AA23" s="32">
        <v>0.3183912037037037</v>
      </c>
      <c r="AB23" s="32">
        <v>0.2988310185185185</v>
      </c>
      <c r="AC23" s="32">
        <v>0.28877314814814814</v>
      </c>
      <c r="AD23" s="32">
        <v>0.2786342592592593</v>
      </c>
      <c r="AE23" s="37"/>
      <c r="AF23" s="32">
        <v>0.2379976851851852</v>
      </c>
      <c r="AG23" s="32">
        <v>0.251400462962963</v>
      </c>
      <c r="AH23" s="32">
        <v>0.2556597222222222</v>
      </c>
      <c r="AI23" s="41">
        <v>1</v>
      </c>
      <c r="AJ23" s="41">
        <v>1</v>
      </c>
      <c r="AK23" s="32">
        <v>0.05832175925925926</v>
      </c>
      <c r="AL23" s="32">
        <v>0.0784375</v>
      </c>
      <c r="AM23" s="32">
        <v>0.10371527777777778</v>
      </c>
      <c r="AN23" s="32">
        <v>0.13701388888888888</v>
      </c>
      <c r="AO23" s="32">
        <v>0.14811342592592594</v>
      </c>
      <c r="AP23" s="37">
        <v>0.14811342592592594</v>
      </c>
      <c r="AQ23" s="32">
        <v>0.1620601851851852</v>
      </c>
    </row>
    <row r="24" spans="1:43" ht="13.5">
      <c r="A24" s="29">
        <v>21</v>
      </c>
      <c r="B24" s="30" t="s">
        <v>429</v>
      </c>
      <c r="C24" s="31" t="s">
        <v>50</v>
      </c>
      <c r="D24" s="31" t="s">
        <v>430</v>
      </c>
      <c r="E24" s="32">
        <f>Z24-Y24+AP24-AO24</f>
        <v>0.010821759259259295</v>
      </c>
      <c r="F24" s="33">
        <f>(10-COUNT(Y24,AB24,AC24,AD24,AF24,AH24,AI24,AK24,AM24,AO24))*коэффициенты!$B$2</f>
        <v>0</v>
      </c>
      <c r="G24" s="34">
        <f>((SIGN(AA24)*-1)+1)*коэффициенты!$B$3+((SIGN(AG24)*-1)+1)*коэффициенты!$B$4+((SIGN(AJ24)*-1)+1)*коэффициенты!$B$5+((SIGN(AL24)*-1)+1)*коэффициенты!$B$6+((SIGN(AN24)*-1)+1)*коэффициенты!$B$7+((SIGN(AQ24)*-1)+1)*коэффициенты!$B$8</f>
        <v>0</v>
      </c>
      <c r="H24" s="34">
        <f>SIGN(AE24)*коэффициенты!$B$4</f>
        <v>0</v>
      </c>
      <c r="I24" s="35">
        <f>IF(AA24&gt;0,(AA24-Z24)*коэффициенты!$B$13)+IF(AL24&gt;0,(AL24-AK24)*коэффициенты!$B$14)+IF(AN24&gt;0,(AN24-AM24)*коэффициенты!$B$15)</f>
        <v>0.3696180555555556</v>
      </c>
      <c r="J24" s="34">
        <f>VLOOKUP(C24,коэффициенты!$E$2:$R$300,5,FALSE)</f>
        <v>30</v>
      </c>
      <c r="K24" s="34">
        <f>VLOOKUP(C24,коэффициенты!$E$2:$R$300,6,FALSE)</f>
        <v>0</v>
      </c>
      <c r="L24" s="34">
        <f>VLOOKUP(C24,коэффициенты!$E$2:$R$300,7,FALSE)</f>
        <v>0</v>
      </c>
      <c r="M24" s="34">
        <f>VLOOKUP(C24,коэффициенты!$E$2:$R$300,8,FALSE)</f>
        <v>0</v>
      </c>
      <c r="N24" s="34">
        <f>VLOOKUP(C24,коэффициенты!$E$2:$R$300,9,FALSE)</f>
        <v>30</v>
      </c>
      <c r="O24" s="34">
        <f>VLOOKUP(C24,коэффициенты!$E$2:$R$300,10,FALSE)</f>
        <v>60</v>
      </c>
      <c r="P24" s="34">
        <f>VLOOKUP(C24,коэффициенты!$E$2:$R$300,11,FALSE)</f>
        <v>90</v>
      </c>
      <c r="Q24" s="34">
        <f>VLOOKUP(C24,коэффициенты!$E$2:$R$300,12,FALSE)</f>
        <v>30</v>
      </c>
      <c r="R24" s="34">
        <f>VLOOKUP(C24,коэффициенты!$E$2:$R$300,13,FALSE)</f>
        <v>30</v>
      </c>
      <c r="S24" s="34">
        <f>VLOOKUP(C24,коэффициенты!$E$2:$R$300,14,FALSE)</f>
        <v>30</v>
      </c>
      <c r="T24" s="34">
        <f>VLOOKUP(C24,коэффициенты!$E$2:$S$300,15,FALSE)</f>
        <v>0</v>
      </c>
      <c r="U24" s="34">
        <f>VLOOKUP(C24,коэффициенты!$E$2:$U$300,16,FALSE)</f>
        <v>110</v>
      </c>
      <c r="V24" s="34">
        <f>VLOOKUP(C24,коэффициенты!$E$2:$U$300,17,FALSE)</f>
        <v>0</v>
      </c>
      <c r="W24" s="36">
        <f>D24-E24+TIME(0,F24+G24,0)-TIME(0,H24,0)+I24+TIME(0,SUM(J24:M24),0)-TIME(0,SUM(N24:V24),0)</f>
        <v>0.5584953703703703</v>
      </c>
      <c r="X24" s="37"/>
      <c r="Y24" s="32">
        <v>0.3985185185185185</v>
      </c>
      <c r="Z24" s="37">
        <v>0.3985185185185185</v>
      </c>
      <c r="AA24" s="32">
        <v>0.39924768518518516</v>
      </c>
      <c r="AB24" s="32">
        <v>0.3767939814814815</v>
      </c>
      <c r="AC24" s="32">
        <v>0.366412037037037</v>
      </c>
      <c r="AD24" s="32">
        <v>0.35053240740740743</v>
      </c>
      <c r="AE24" s="37"/>
      <c r="AF24" s="32">
        <v>0.31460648148148146</v>
      </c>
      <c r="AG24" s="32">
        <v>0.3180324074074074</v>
      </c>
      <c r="AH24" s="32">
        <v>0.33221064814814816</v>
      </c>
      <c r="AI24" s="32">
        <v>0.2992361111111111</v>
      </c>
      <c r="AJ24" s="42">
        <v>0.2992361111111111</v>
      </c>
      <c r="AK24" s="32">
        <v>0.07909722222222222</v>
      </c>
      <c r="AL24" s="32">
        <v>0.10284722222222221</v>
      </c>
      <c r="AM24" s="32">
        <v>0.13126157407407407</v>
      </c>
      <c r="AN24" s="32">
        <v>0.19827546296296297</v>
      </c>
      <c r="AO24" s="32">
        <v>0.21934027777777776</v>
      </c>
      <c r="AP24" s="32">
        <v>0.23016203703703705</v>
      </c>
      <c r="AQ24" s="32">
        <v>0.23403935185185185</v>
      </c>
    </row>
    <row r="25" spans="1:43" ht="13.5">
      <c r="A25" s="29">
        <v>22</v>
      </c>
      <c r="B25" s="30" t="s">
        <v>413</v>
      </c>
      <c r="C25" s="31" t="s">
        <v>38</v>
      </c>
      <c r="D25" s="31" t="s">
        <v>414</v>
      </c>
      <c r="E25" s="32">
        <f>Z25-Y25+AP25-AO25</f>
        <v>0</v>
      </c>
      <c r="F25" s="33">
        <f>(10-COUNT(Y25,AB25,AC25,AD25,AF25,AH25,AI25,AK25,AM25,AO25))*коэффициенты!$B$2</f>
        <v>0</v>
      </c>
      <c r="G25" s="34">
        <f>((SIGN(AA25)*-1)+1)*коэффициенты!$B$3+((SIGN(AG25)*-1)+1)*коэффициенты!$B$4+((SIGN(AJ25)*-1)+1)*коэффициенты!$B$5+((SIGN(AL25)*-1)+1)*коэффициенты!$B$6+((SIGN(AN25)*-1)+1)*коэффициенты!$B$7+((SIGN(AQ25)*-1)+1)*коэффициенты!$B$8</f>
        <v>0</v>
      </c>
      <c r="H25" s="34">
        <f>SIGN(AE25)*коэффициенты!$B$4</f>
        <v>0</v>
      </c>
      <c r="I25" s="35">
        <f>IF(AA25&gt;0,(AA25-Z25)*коэффициенты!$B$13)+IF(AL25&gt;0,(AL25-AK25)*коэффициенты!$B$14)+IF(AN25&gt;0,(AN25-AM25)*коэффициенты!$B$15)</f>
        <v>0.28475694444444405</v>
      </c>
      <c r="J25" s="34">
        <f>VLOOKUP(C25,коэффициенты!$E$2:$R$300,5,FALSE)</f>
        <v>15</v>
      </c>
      <c r="K25" s="34">
        <f>VLOOKUP(C25,коэффициенты!$E$2:$R$300,6,FALSE)</f>
        <v>0</v>
      </c>
      <c r="L25" s="34">
        <f>VLOOKUP(C25,коэффициенты!$E$2:$R$300,7,FALSE)</f>
        <v>0</v>
      </c>
      <c r="M25" s="34">
        <f>VLOOKUP(C25,коэффициенты!$E$2:$R$300,8,FALSE)</f>
        <v>0</v>
      </c>
      <c r="N25" s="34">
        <f>VLOOKUP(C25,коэффициенты!$E$2:$R$300,9,FALSE)</f>
        <v>0</v>
      </c>
      <c r="O25" s="34">
        <f>VLOOKUP(C25,коэффициенты!$E$2:$R$300,10,FALSE)</f>
        <v>0</v>
      </c>
      <c r="P25" s="34">
        <f>VLOOKUP(C25,коэффициенты!$E$2:$R$300,11,FALSE)</f>
        <v>60</v>
      </c>
      <c r="Q25" s="34">
        <f>VLOOKUP(C25,коэффициенты!$E$2:$R$300,12,FALSE)</f>
        <v>30</v>
      </c>
      <c r="R25" s="34">
        <f>VLOOKUP(C25,коэффициенты!$E$2:$R$300,13,FALSE)</f>
        <v>30</v>
      </c>
      <c r="S25" s="34">
        <f>VLOOKUP(C25,коэффициенты!$E$2:$R$300,14,FALSE)</f>
        <v>30</v>
      </c>
      <c r="T25" s="34">
        <f>VLOOKUP(C25,коэффициенты!$E$2:$S$300,15,FALSE)</f>
        <v>0</v>
      </c>
      <c r="U25" s="34">
        <f>VLOOKUP(C25,коэффициенты!$E$2:$U$300,16,FALSE)</f>
        <v>110</v>
      </c>
      <c r="V25" s="34">
        <f>VLOOKUP(C25,коэффициенты!$E$2:$U$300,17,FALSE)</f>
        <v>20</v>
      </c>
      <c r="W25" s="36">
        <f>D25-E25+TIME(0,F25+G25,0)-TIME(0,H25,0)+I25+TIME(0,SUM(J25:M25),0)-TIME(0,SUM(N25:V25),0)</f>
        <v>0.5682754629629626</v>
      </c>
      <c r="X25" s="37"/>
      <c r="Y25" s="32">
        <v>0.40302083333333333</v>
      </c>
      <c r="Z25" s="37">
        <v>0.40302083333333333</v>
      </c>
      <c r="AA25" s="32">
        <v>0.4041666666666666</v>
      </c>
      <c r="AB25" s="32">
        <v>0.37503472222222217</v>
      </c>
      <c r="AC25" s="32">
        <v>0.3608449074074074</v>
      </c>
      <c r="AD25" s="32">
        <v>0.33774305555555556</v>
      </c>
      <c r="AE25" s="37"/>
      <c r="AF25" s="32">
        <v>0.31854166666666667</v>
      </c>
      <c r="AG25" s="32">
        <v>0.3229166666666667</v>
      </c>
      <c r="AH25" s="32">
        <v>0.3079398148148148</v>
      </c>
      <c r="AI25" s="32">
        <v>0.29988425925925927</v>
      </c>
      <c r="AJ25" s="42">
        <v>0.29988425925925927</v>
      </c>
      <c r="AK25" s="32">
        <v>0.07552083333333333</v>
      </c>
      <c r="AL25" s="32">
        <v>0.09814814814814815</v>
      </c>
      <c r="AM25" s="32">
        <v>0.13181712962962963</v>
      </c>
      <c r="AN25" s="32">
        <v>0.17780092592592592</v>
      </c>
      <c r="AO25" s="32">
        <v>0.2007986111111111</v>
      </c>
      <c r="AP25" s="37">
        <v>0.2007986111111111</v>
      </c>
      <c r="AQ25" s="32">
        <v>0.2132523148148148</v>
      </c>
    </row>
    <row r="26" spans="1:43" ht="13.5">
      <c r="A26" s="29">
        <v>23</v>
      </c>
      <c r="B26" s="30" t="s">
        <v>405</v>
      </c>
      <c r="C26" s="31" t="s">
        <v>54</v>
      </c>
      <c r="D26" s="31" t="s">
        <v>406</v>
      </c>
      <c r="E26" s="32">
        <f>Z26-Y26+AP26-AO26</f>
        <v>0</v>
      </c>
      <c r="F26" s="33">
        <f>(10-COUNT(Y26,AB26,AC26,AD26,AF26,AH26,AI26,AK26,AM26,AO26))*коэффициенты!$B$2</f>
        <v>0</v>
      </c>
      <c r="G26" s="34">
        <f>((SIGN(AA26)*-1)+1)*коэффициенты!$B$3+((SIGN(AG26)*-1)+1)*коэффициенты!$B$4+((SIGN(AJ26)*-1)+1)*коэффициенты!$B$5+((SIGN(AL26)*-1)+1)*коэффициенты!$B$6+((SIGN(AN26)*-1)+1)*коэффициенты!$B$7+((SIGN(AQ26)*-1)+1)*коэффициенты!$B$8</f>
        <v>0</v>
      </c>
      <c r="H26" s="34">
        <f>SIGN(AE26)*коэффициенты!$B$4</f>
        <v>0</v>
      </c>
      <c r="I26" s="35">
        <f>IF(AA26&gt;0,(AA26-Z26)*коэффициенты!$B$13)+IF(AL26&gt;0,(AL26-AK26)*коэффициенты!$B$14)+IF(AN26&gt;0,(AN26-AM26)*коэффициенты!$B$15)</f>
        <v>0.2949305555555551</v>
      </c>
      <c r="J26" s="34">
        <f>VLOOKUP(C26,коэффициенты!$E$2:$R$300,5,FALSE)</f>
        <v>45</v>
      </c>
      <c r="K26" s="34">
        <f>VLOOKUP(C26,коэффициенты!$E$2:$R$300,6,FALSE)</f>
        <v>0</v>
      </c>
      <c r="L26" s="34">
        <f>VLOOKUP(C26,коэффициенты!$E$2:$R$300,7,FALSE)</f>
        <v>0</v>
      </c>
      <c r="M26" s="34">
        <f>VLOOKUP(C26,коэффициенты!$E$2:$R$300,8,FALSE)</f>
        <v>0</v>
      </c>
      <c r="N26" s="34">
        <f>VLOOKUP(C26,коэффициенты!$E$2:$R$300,9,FALSE)</f>
        <v>30</v>
      </c>
      <c r="O26" s="34">
        <f>VLOOKUP(C26,коэффициенты!$E$2:$R$300,10,FALSE)</f>
        <v>0</v>
      </c>
      <c r="P26" s="34">
        <f>VLOOKUP(C26,коэффициенты!$E$2:$R$300,11,FALSE)</f>
        <v>75</v>
      </c>
      <c r="Q26" s="34">
        <f>VLOOKUP(C26,коэффициенты!$E$2:$R$300,12,FALSE)</f>
        <v>30</v>
      </c>
      <c r="R26" s="34">
        <f>VLOOKUP(C26,коэффициенты!$E$2:$R$300,13,FALSE)</f>
        <v>30</v>
      </c>
      <c r="S26" s="34">
        <f>VLOOKUP(C26,коэффициенты!$E$2:$R$300,14,FALSE)</f>
        <v>0</v>
      </c>
      <c r="T26" s="34">
        <f>VLOOKUP(C26,коэффициенты!$E$2:$S$300,15,FALSE)</f>
        <v>0</v>
      </c>
      <c r="U26" s="34">
        <f>VLOOKUP(C26,коэффициенты!$E$2:$U$300,16,FALSE)</f>
        <v>80</v>
      </c>
      <c r="V26" s="34">
        <f>VLOOKUP(C26,коэффициенты!$E$2:$U$300,17,FALSE)</f>
        <v>0</v>
      </c>
      <c r="W26" s="36">
        <f>D26-E26+TIME(0,F26+G26,0)-TIME(0,H26,0)+I26+TIME(0,SUM(J26:M26),0)-TIME(0,SUM(N26:V26),0)</f>
        <v>0.58818287037037</v>
      </c>
      <c r="X26" s="37"/>
      <c r="Y26" s="32">
        <v>0.37520833333333337</v>
      </c>
      <c r="Z26" s="37">
        <v>0.37520833333333337</v>
      </c>
      <c r="AA26" s="32">
        <v>0.37634259259259256</v>
      </c>
      <c r="AB26" s="32">
        <v>0.3334722222222222</v>
      </c>
      <c r="AC26" s="32">
        <v>0.3442824074074074</v>
      </c>
      <c r="AD26" s="32">
        <v>0.3138888888888889</v>
      </c>
      <c r="AE26" s="37"/>
      <c r="AF26" s="32">
        <v>0.30212962962962964</v>
      </c>
      <c r="AG26" s="32">
        <v>0.30359953703703707</v>
      </c>
      <c r="AH26" s="32">
        <v>0.2904861111111111</v>
      </c>
      <c r="AI26" s="32">
        <v>0.2751736111111111</v>
      </c>
      <c r="AJ26" s="42">
        <v>0.2751736111111111</v>
      </c>
      <c r="AK26" s="32">
        <v>0.07482638888888889</v>
      </c>
      <c r="AL26" s="32">
        <v>0.09309027777777779</v>
      </c>
      <c r="AM26" s="32">
        <v>0.11993055555555555</v>
      </c>
      <c r="AN26" s="32">
        <v>0.17284722222222224</v>
      </c>
      <c r="AO26" s="32">
        <v>0.1878240740740741</v>
      </c>
      <c r="AP26" s="37">
        <v>0.1878240740740741</v>
      </c>
      <c r="AQ26" s="32">
        <v>0.19803240740740743</v>
      </c>
    </row>
    <row r="27" spans="1:43" ht="13.5">
      <c r="A27" s="29">
        <v>24</v>
      </c>
      <c r="B27" s="30" t="s">
        <v>445</v>
      </c>
      <c r="C27" s="31" t="s">
        <v>16</v>
      </c>
      <c r="D27" s="31" t="s">
        <v>446</v>
      </c>
      <c r="E27" s="32">
        <f>Z27-Y27+AP27-AO27</f>
        <v>0.011817129629629636</v>
      </c>
      <c r="F27" s="33">
        <f>(10-COUNT(Y27,AB27,AC27,AD27,AF27,AH27,AI27,AK27,AM27,AO27))*коэффициенты!$B$2</f>
        <v>0</v>
      </c>
      <c r="G27" s="34">
        <f>((SIGN(AA27)*-1)+1)*коэффициенты!$B$3+((SIGN(AG27)*-1)+1)*коэффициенты!$B$4+((SIGN(AJ27)*-1)+1)*коэффициенты!$B$5+((SIGN(AL27)*-1)+1)*коэффициенты!$B$6+((SIGN(AN27)*-1)+1)*коэффициенты!$B$7+((SIGN(AQ27)*-1)+1)*коэффициенты!$B$8</f>
        <v>0</v>
      </c>
      <c r="H27" s="34">
        <f>SIGN(AE27)*коэффициенты!$B$4</f>
        <v>0</v>
      </c>
      <c r="I27" s="35">
        <f>IF(AA27&gt;0,(AA27-Z27)*коэффициенты!$B$13)+IF(AL27&gt;0,(AL27-AK27)*коэффициенты!$B$14)+IF(AN27&gt;0,(AN27-AM27)*коэффициенты!$B$15)</f>
        <v>0.22591435185185205</v>
      </c>
      <c r="J27" s="34">
        <f>VLOOKUP(C27,коэффициенты!$E$2:$R$300,5,FALSE)</f>
        <v>0</v>
      </c>
      <c r="K27" s="34">
        <f>VLOOKUP(C27,коэффициенты!$E$2:$R$300,6,FALSE)</f>
        <v>240</v>
      </c>
      <c r="L27" s="34">
        <f>VLOOKUP(C27,коэффициенты!$E$2:$R$300,7,FALSE)</f>
        <v>0</v>
      </c>
      <c r="M27" s="34">
        <f>VLOOKUP(C27,коэффициенты!$E$2:$R$300,8,FALSE)</f>
        <v>0</v>
      </c>
      <c r="N27" s="34">
        <f>VLOOKUP(C27,коэффициенты!$E$2:$R$300,9,FALSE)</f>
        <v>30</v>
      </c>
      <c r="O27" s="34">
        <f>VLOOKUP(C27,коэффициенты!$E$2:$R$300,10,FALSE)</f>
        <v>0</v>
      </c>
      <c r="P27" s="34">
        <f>VLOOKUP(C27,коэффициенты!$E$2:$R$300,11,FALSE)</f>
        <v>60</v>
      </c>
      <c r="Q27" s="34">
        <f>VLOOKUP(C27,коэффициенты!$E$2:$R$300,12,FALSE)</f>
        <v>30</v>
      </c>
      <c r="R27" s="34">
        <f>VLOOKUP(C27,коэффициенты!$E$2:$R$300,13,FALSE)</f>
        <v>30</v>
      </c>
      <c r="S27" s="34">
        <f>VLOOKUP(C27,коэффициенты!$E$2:$R$300,14,FALSE)</f>
        <v>0</v>
      </c>
      <c r="T27" s="34">
        <f>VLOOKUP(C27,коэффициенты!$E$2:$S$300,15,FALSE)</f>
        <v>0</v>
      </c>
      <c r="U27" s="34">
        <f>VLOOKUP(C27,коэффициенты!$E$2:$U$300,16,FALSE)</f>
        <v>140</v>
      </c>
      <c r="V27" s="34">
        <f>VLOOKUP(C27,коэффициенты!$E$2:$U$300,17,FALSE)</f>
        <v>0</v>
      </c>
      <c r="W27" s="36">
        <f>D27-E27+TIME(0,F27+G27,0)-TIME(0,H27,0)+I27+TIME(0,SUM(J27:M27),0)-TIME(0,SUM(N27:V27),0)</f>
        <v>0.6289699074074077</v>
      </c>
      <c r="X27" s="37"/>
      <c r="Y27" s="32">
        <v>0.3878240740740741</v>
      </c>
      <c r="Z27" s="37">
        <v>0.3878240740740741</v>
      </c>
      <c r="AA27" s="32">
        <v>0.3886921296296297</v>
      </c>
      <c r="AB27" s="32">
        <v>0.3509837962962963</v>
      </c>
      <c r="AC27" s="32">
        <v>0.337025462962963</v>
      </c>
      <c r="AD27" s="32">
        <v>0.324525462962963</v>
      </c>
      <c r="AE27" s="37"/>
      <c r="AF27" s="32">
        <v>0.3068865740740741</v>
      </c>
      <c r="AG27" s="32">
        <v>0.31078703703703703</v>
      </c>
      <c r="AH27" s="32">
        <v>0.295625</v>
      </c>
      <c r="AI27" s="41">
        <v>1</v>
      </c>
      <c r="AJ27" s="41">
        <v>1</v>
      </c>
      <c r="AK27" s="32">
        <v>0.056192129629629634</v>
      </c>
      <c r="AL27" s="32">
        <v>0.07784722222222222</v>
      </c>
      <c r="AM27" s="32">
        <v>0.11414351851851852</v>
      </c>
      <c r="AN27" s="32">
        <v>0.1470138888888889</v>
      </c>
      <c r="AO27" s="32">
        <v>0.17305555555555555</v>
      </c>
      <c r="AP27" s="32">
        <v>0.18487268518518518</v>
      </c>
      <c r="AQ27" s="41">
        <v>0.19181712962962963</v>
      </c>
    </row>
    <row r="28" spans="1:43" ht="13.5">
      <c r="A28" s="29">
        <v>25</v>
      </c>
      <c r="B28" s="30" t="s">
        <v>443</v>
      </c>
      <c r="C28" s="31" t="s">
        <v>71</v>
      </c>
      <c r="D28" s="31" t="s">
        <v>444</v>
      </c>
      <c r="E28" s="32">
        <f>Z28-Y28+AP28-AO28</f>
        <v>0.0054861111111110805</v>
      </c>
      <c r="F28" s="33">
        <f>(10-COUNT(Y28,AB28,AC28,AD28,AF28,AH28,AI28,AK28,AM28,AO28))*коэффициенты!$B$2</f>
        <v>240</v>
      </c>
      <c r="G28" s="34">
        <f>((SIGN(AA28)*-1)+1)*коэффициенты!$B$3+((SIGN(AG28)*-1)+1)*коэффициенты!$B$4+((SIGN(AJ28)*-1)+1)*коэффициенты!$B$5+((SIGN(AL28)*-1)+1)*коэффициенты!$B$6+((SIGN(AN28)*-1)+1)*коэффициенты!$B$7+((SIGN(AQ28)*-1)+1)*коэффициенты!$B$8</f>
        <v>120</v>
      </c>
      <c r="H28" s="34">
        <f>SIGN(AE28)*коэффициенты!$B$4</f>
        <v>30</v>
      </c>
      <c r="I28" s="35">
        <f>IF(AA28&gt;0,(AA28-Z28)*коэффициенты!$B$13)+IF(AL28&gt;0,(AL28-AK28)*коэффициенты!$B$14)+IF(AN28&gt;0,(AN28-AM28)*коэффициенты!$B$15)</f>
        <v>0.2787499999999998</v>
      </c>
      <c r="J28" s="34">
        <f>VLOOKUP(C28,коэффициенты!$E$2:$R$300,5,FALSE)</f>
        <v>15</v>
      </c>
      <c r="K28" s="34">
        <f>VLOOKUP(C28,коэффициенты!$E$2:$R$300,6,FALSE)</f>
        <v>0</v>
      </c>
      <c r="L28" s="34">
        <f>VLOOKUP(C28,коэффициенты!$E$2:$R$300,7,FALSE)</f>
        <v>0</v>
      </c>
      <c r="M28" s="34">
        <f>VLOOKUP(C28,коэффициенты!$E$2:$R$300,8,FALSE)</f>
        <v>0</v>
      </c>
      <c r="N28" s="34">
        <f>VLOOKUP(C28,коэффициенты!$E$2:$R$300,9,FALSE)</f>
        <v>30</v>
      </c>
      <c r="O28" s="34">
        <f>VLOOKUP(C28,коэффициенты!$E$2:$R$300,10,FALSE)</f>
        <v>60</v>
      </c>
      <c r="P28" s="34">
        <f>VLOOKUP(C28,коэффициенты!$E$2:$R$300,11,FALSE)</f>
        <v>45</v>
      </c>
      <c r="Q28" s="34">
        <f>VLOOKUP(C28,коэффициенты!$E$2:$R$300,12,FALSE)</f>
        <v>30</v>
      </c>
      <c r="R28" s="34">
        <f>VLOOKUP(C28,коэффициенты!$E$2:$R$300,13,FALSE)</f>
        <v>30</v>
      </c>
      <c r="S28" s="34">
        <f>VLOOKUP(C28,коэффициенты!$E$2:$R$300,14,FALSE)</f>
        <v>0</v>
      </c>
      <c r="T28" s="34">
        <f>VLOOKUP(C28,коэффициенты!$E$2:$S$300,15,FALSE)</f>
        <v>0</v>
      </c>
      <c r="U28" s="34">
        <f>VLOOKUP(C28,коэффициенты!$E$2:$U$300,16,FALSE)</f>
        <v>160</v>
      </c>
      <c r="V28" s="34">
        <f>VLOOKUP(C28,коэффициенты!$E$2:$U$300,17,FALSE)</f>
        <v>33</v>
      </c>
      <c r="W28" s="36">
        <f>D28-E28+TIME(0,F28+G28,0)-TIME(0,H28,0)+I28+TIME(0,SUM(J28:M28),0)-TIME(0,SUM(N28:V28),0)</f>
        <v>0.6695486111111106</v>
      </c>
      <c r="X28" s="37"/>
      <c r="Y28" s="37"/>
      <c r="Z28" s="37"/>
      <c r="AA28" s="37"/>
      <c r="AB28" s="37"/>
      <c r="AC28" s="32">
        <v>0.3861805555555555</v>
      </c>
      <c r="AD28" s="32">
        <v>0.36574074074074076</v>
      </c>
      <c r="AE28" s="32">
        <v>0.3677662037037037</v>
      </c>
      <c r="AF28" s="32">
        <v>0.34997685185185184</v>
      </c>
      <c r="AG28" s="32">
        <v>0.3529166666666667</v>
      </c>
      <c r="AH28" s="32">
        <v>0.32025462962962964</v>
      </c>
      <c r="AI28" s="32">
        <v>0.3320138888888889</v>
      </c>
      <c r="AJ28" s="42">
        <v>0.3320138888888889</v>
      </c>
      <c r="AK28" s="32">
        <v>0.28436342592592595</v>
      </c>
      <c r="AL28" s="32">
        <v>0.3041319444444444</v>
      </c>
      <c r="AM28" s="32">
        <v>0.08513888888888889</v>
      </c>
      <c r="AN28" s="32">
        <v>0.13505787037037037</v>
      </c>
      <c r="AO28" s="32">
        <v>0.15307870370370372</v>
      </c>
      <c r="AP28" s="32">
        <v>0.1585648148148148</v>
      </c>
      <c r="AQ28" s="32">
        <v>0.16501157407407407</v>
      </c>
    </row>
    <row r="29" spans="1:43" ht="13.5">
      <c r="A29" s="29">
        <v>26</v>
      </c>
      <c r="B29" s="30" t="s">
        <v>473</v>
      </c>
      <c r="C29" s="31" t="s">
        <v>18</v>
      </c>
      <c r="D29" s="31" t="s">
        <v>474</v>
      </c>
      <c r="E29" s="32">
        <f>Z29-Y29+AP29-AO29</f>
        <v>0.004409722222222218</v>
      </c>
      <c r="F29" s="33">
        <f>(10-COUNT(Y29,AB29,AC29,AD29,AF29,AH29,AI29,AK29,AM29,AO29))*коэффициенты!$B$2</f>
        <v>120</v>
      </c>
      <c r="G29" s="34">
        <f>((SIGN(AA29)*-1)+1)*коэффициенты!$B$3+((SIGN(AG29)*-1)+1)*коэффициенты!$B$4+((SIGN(AJ29)*-1)+1)*коэффициенты!$B$5+((SIGN(AL29)*-1)+1)*коэффициенты!$B$6+((SIGN(AN29)*-1)+1)*коэффициенты!$B$7+((SIGN(AQ29)*-1)+1)*коэффициенты!$B$8</f>
        <v>120</v>
      </c>
      <c r="H29" s="34">
        <f>SIGN(AE29)*коэффициенты!$B$4</f>
        <v>30</v>
      </c>
      <c r="I29" s="35">
        <f>IF(AA29&gt;0,(AA29-Z29)*коэффициенты!$B$13)+IF(AL29&gt;0,(AL29-AK29)*коэффициенты!$B$14)+IF(AN29&gt;0,(AN29-AM29)*коэффициенты!$B$15)</f>
        <v>0.3527314814814816</v>
      </c>
      <c r="J29" s="34">
        <f>VLOOKUP(C29,коэффициенты!$E$2:$R$300,5,FALSE)</f>
        <v>45</v>
      </c>
      <c r="K29" s="34">
        <f>VLOOKUP(C29,коэффициенты!$E$2:$R$300,6,FALSE)</f>
        <v>0</v>
      </c>
      <c r="L29" s="34">
        <f>VLOOKUP(C29,коэффициенты!$E$2:$R$300,7,FALSE)</f>
        <v>0</v>
      </c>
      <c r="M29" s="34">
        <f>VLOOKUP(C29,коэффициенты!$E$2:$R$300,8,FALSE)</f>
        <v>0</v>
      </c>
      <c r="N29" s="34">
        <f>VLOOKUP(C29,коэффициенты!$E$2:$R$300,9,FALSE)</f>
        <v>30</v>
      </c>
      <c r="O29" s="34">
        <f>VLOOKUP(C29,коэффициенты!$E$2:$R$300,10,FALSE)</f>
        <v>60</v>
      </c>
      <c r="P29" s="34">
        <f>VLOOKUP(C29,коэффициенты!$E$2:$R$300,11,FALSE)</f>
        <v>75</v>
      </c>
      <c r="Q29" s="34">
        <f>VLOOKUP(C29,коэффициенты!$E$2:$R$300,12,FALSE)</f>
        <v>30</v>
      </c>
      <c r="R29" s="34">
        <f>VLOOKUP(C29,коэффициенты!$E$2:$R$300,13,FALSE)</f>
        <v>30</v>
      </c>
      <c r="S29" s="34">
        <f>VLOOKUP(C29,коэффициенты!$E$2:$R$300,14,FALSE)</f>
        <v>30</v>
      </c>
      <c r="T29" s="34">
        <f>VLOOKUP(C29,коэффициенты!$E$2:$S$300,15,FALSE)</f>
        <v>60</v>
      </c>
      <c r="U29" s="34">
        <f>VLOOKUP(C29,коэффициенты!$E$2:$U$300,16,FALSE)</f>
        <v>100</v>
      </c>
      <c r="V29" s="34">
        <f>VLOOKUP(C29,коэффициенты!$E$2:$U$300,17,FALSE)</f>
        <v>0</v>
      </c>
      <c r="W29" s="36">
        <f>D29-E29+TIME(0,F29+G29,0)-TIME(0,H29,0)+I29+TIME(0,SUM(J29:M29),0)-TIME(0,SUM(N29:V29),0)</f>
        <v>0.7105439814814816</v>
      </c>
      <c r="X29" s="37"/>
      <c r="Y29" s="37"/>
      <c r="Z29" s="37"/>
      <c r="AA29" s="37"/>
      <c r="AB29" s="32">
        <v>0.42313657407407407</v>
      </c>
      <c r="AC29" s="32">
        <v>0.3930208333333333</v>
      </c>
      <c r="AD29" s="32">
        <v>0.3516666666666666</v>
      </c>
      <c r="AE29" s="32">
        <v>0.3525578703703704</v>
      </c>
      <c r="AF29" s="32">
        <v>0.3225810185185185</v>
      </c>
      <c r="AG29" s="32">
        <v>0.3257407407407407</v>
      </c>
      <c r="AH29" s="32">
        <v>0.3323148148148148</v>
      </c>
      <c r="AI29" s="41">
        <v>1</v>
      </c>
      <c r="AJ29" s="41">
        <v>1</v>
      </c>
      <c r="AK29" s="32">
        <v>0.09098379629629628</v>
      </c>
      <c r="AL29" s="32">
        <v>0.11104166666666666</v>
      </c>
      <c r="AM29" s="32">
        <v>0.14616898148148147</v>
      </c>
      <c r="AN29" s="32">
        <v>0.2142939814814815</v>
      </c>
      <c r="AO29" s="32">
        <v>0.2296412037037037</v>
      </c>
      <c r="AP29" s="32">
        <v>0.2340509259259259</v>
      </c>
      <c r="AQ29" s="32">
        <v>0.24421296296296294</v>
      </c>
    </row>
    <row r="30" spans="1:43" ht="13.5">
      <c r="A30" s="29">
        <v>27</v>
      </c>
      <c r="B30" s="30" t="s">
        <v>427</v>
      </c>
      <c r="C30" s="31" t="s">
        <v>64</v>
      </c>
      <c r="D30" s="31" t="s">
        <v>428</v>
      </c>
      <c r="E30" s="32">
        <f>Z30-Y30+AP30-AO30</f>
        <v>0</v>
      </c>
      <c r="F30" s="33">
        <f>(10-COUNT(Y30,AB30,AC30,AD30,AF30,AH30,AI30,AK30,AM30,AO30))*коэффициенты!$B$2</f>
        <v>120</v>
      </c>
      <c r="G30" s="34">
        <f>((SIGN(AA30)*-1)+1)*коэффициенты!$B$3+((SIGN(AG30)*-1)+1)*коэффициенты!$B$4+((SIGN(AJ30)*-1)+1)*коэффициенты!$B$5+((SIGN(AL30)*-1)+1)*коэффициенты!$B$6+((SIGN(AN30)*-1)+1)*коэффициенты!$B$7+((SIGN(AQ30)*-1)+1)*коэффициенты!$B$8</f>
        <v>120</v>
      </c>
      <c r="H30" s="34">
        <f>SIGN(AE30)*коэффициенты!$B$4</f>
        <v>30</v>
      </c>
      <c r="I30" s="35">
        <f>IF(AA30&gt;0,(AA30-Z30)*коэффициенты!$B$13)+IF(AL30&gt;0,(AL30-AK30)*коэффициенты!$B$14)+IF(AN30&gt;0,(AN30-AM30)*коэффициенты!$B$15)</f>
        <v>0.32847222222222217</v>
      </c>
      <c r="J30" s="34">
        <f>VLOOKUP(C30,коэффициенты!$E$2:$R$300,5,FALSE)</f>
        <v>0</v>
      </c>
      <c r="K30" s="34">
        <f>VLOOKUP(C30,коэффициенты!$E$2:$R$300,6,FALSE)</f>
        <v>0</v>
      </c>
      <c r="L30" s="34">
        <f>VLOOKUP(C30,коэффициенты!$E$2:$R$300,7,FALSE)</f>
        <v>0</v>
      </c>
      <c r="M30" s="34">
        <f>VLOOKUP(C30,коэффициенты!$E$2:$R$300,8,FALSE)</f>
        <v>0</v>
      </c>
      <c r="N30" s="34">
        <f>VLOOKUP(C30,коэффициенты!$E$2:$R$300,9,FALSE)</f>
        <v>30</v>
      </c>
      <c r="O30" s="34">
        <f>VLOOKUP(C30,коэффициенты!$E$2:$R$300,10,FALSE)</f>
        <v>0</v>
      </c>
      <c r="P30" s="34">
        <f>VLOOKUP(C30,коэффициенты!$E$2:$R$300,11,FALSE)</f>
        <v>75</v>
      </c>
      <c r="Q30" s="34">
        <f>VLOOKUP(C30,коэффициенты!$E$2:$R$300,12,FALSE)</f>
        <v>30</v>
      </c>
      <c r="R30" s="34">
        <f>VLOOKUP(C30,коэффициенты!$E$2:$R$300,13,FALSE)</f>
        <v>30</v>
      </c>
      <c r="S30" s="34">
        <f>VLOOKUP(C30,коэффициенты!$E$2:$R$300,14,FALSE)</f>
        <v>0</v>
      </c>
      <c r="T30" s="34">
        <f>VLOOKUP(C30,коэффициенты!$E$2:$S$300,15,FALSE)</f>
        <v>0</v>
      </c>
      <c r="U30" s="34">
        <f>VLOOKUP(C30,коэффициенты!$E$2:$U$300,16,FALSE)</f>
        <v>100</v>
      </c>
      <c r="V30" s="34">
        <f>VLOOKUP(C30,коэффициенты!$E$2:$U$300,17,FALSE)</f>
        <v>0</v>
      </c>
      <c r="W30" s="36">
        <f>D30-E30+TIME(0,F30+G30,0)-TIME(0,H30,0)+I30+TIME(0,SUM(J30:M30),0)-TIME(0,SUM(N30:V30),0)</f>
        <v>0.7112152777777776</v>
      </c>
      <c r="X30" s="37"/>
      <c r="Y30" s="37"/>
      <c r="Z30" s="37"/>
      <c r="AA30" s="37"/>
      <c r="AB30" s="32">
        <v>0.37453703703703706</v>
      </c>
      <c r="AC30" s="32">
        <v>0.3531944444444444</v>
      </c>
      <c r="AD30" s="32">
        <v>0.33738425925925924</v>
      </c>
      <c r="AE30" s="32">
        <v>0.33880787037037036</v>
      </c>
      <c r="AF30" s="32">
        <v>0.319224537037037</v>
      </c>
      <c r="AG30" s="32">
        <v>0.32418981481481485</v>
      </c>
      <c r="AH30" s="32">
        <v>0.29173611111111114</v>
      </c>
      <c r="AI30" s="32">
        <v>0.26699074074074075</v>
      </c>
      <c r="AJ30" s="32">
        <v>0.26699074074074075</v>
      </c>
      <c r="AK30" s="32">
        <v>0.048321759259259266</v>
      </c>
      <c r="AL30" s="32">
        <v>0.06822916666666666</v>
      </c>
      <c r="AM30" s="32">
        <v>0.09835648148148148</v>
      </c>
      <c r="AN30" s="32">
        <v>0.16056712962962963</v>
      </c>
      <c r="AO30" s="32">
        <v>0.17725694444444443</v>
      </c>
      <c r="AP30" s="37">
        <v>0.17725694444444443</v>
      </c>
      <c r="AQ30" s="32">
        <v>0.18783564814814815</v>
      </c>
    </row>
    <row r="31" spans="1:43" ht="13.5">
      <c r="A31" s="29">
        <v>28</v>
      </c>
      <c r="B31" s="30" t="s">
        <v>403</v>
      </c>
      <c r="C31" s="31" t="s">
        <v>76</v>
      </c>
      <c r="D31" s="31" t="s">
        <v>404</v>
      </c>
      <c r="E31" s="32">
        <f>Z31-Y31+AP31-AO31</f>
        <v>0.008287037037037037</v>
      </c>
      <c r="F31" s="33">
        <f>(10-COUNT(Y31,AB31,AC31,AD31,AF31,AH31,AI31,AK31,AM31,AO31))*коэффициенты!$B$2</f>
        <v>0</v>
      </c>
      <c r="G31" s="34">
        <f>((SIGN(AA31)*-1)+1)*коэффициенты!$B$3+((SIGN(AG31)*-1)+1)*коэффициенты!$B$4+((SIGN(AJ31)*-1)+1)*коэффициенты!$B$5+((SIGN(AL31)*-1)+1)*коэффициенты!$B$6+((SIGN(AN31)*-1)+1)*коэффициенты!$B$7+((SIGN(AQ31)*-1)+1)*коэффициенты!$B$8</f>
        <v>0</v>
      </c>
      <c r="H31" s="34">
        <f>SIGN(AE31)*коэффициенты!$B$4</f>
        <v>30</v>
      </c>
      <c r="I31" s="35">
        <f>IF(AA31&gt;0,(AA31-Z31)*коэффициенты!$B$13)+IF(AL31&gt;0,(AL31-AK31)*коэффициенты!$B$14)+IF(AN31&gt;0,(AN31-AM31)*коэффициенты!$B$15)</f>
        <v>0.29726851851851804</v>
      </c>
      <c r="J31" s="34">
        <f>VLOOKUP(C31,коэффициенты!$E$2:$R$300,5,FALSE)</f>
        <v>75</v>
      </c>
      <c r="K31" s="34">
        <f>VLOOKUP(C31,коэффициенты!$E$2:$R$300,6,FALSE)</f>
        <v>240</v>
      </c>
      <c r="L31" s="34">
        <f>VLOOKUP(C31,коэффициенты!$E$2:$R$300,7,FALSE)</f>
        <v>0</v>
      </c>
      <c r="M31" s="34">
        <f>VLOOKUP(C31,коэффициенты!$E$2:$R$300,8,FALSE)</f>
        <v>0</v>
      </c>
      <c r="N31" s="34">
        <f>VLOOKUP(C31,коэффициенты!$E$2:$R$300,9,FALSE)</f>
        <v>30</v>
      </c>
      <c r="O31" s="34">
        <f>VLOOKUP(C31,коэффициенты!$E$2:$R$300,10,FALSE)</f>
        <v>0</v>
      </c>
      <c r="P31" s="34">
        <f>VLOOKUP(C31,коэффициенты!$E$2:$R$300,11,FALSE)</f>
        <v>45</v>
      </c>
      <c r="Q31" s="34">
        <f>VLOOKUP(C31,коэффициенты!$E$2:$R$300,12,FALSE)</f>
        <v>30</v>
      </c>
      <c r="R31" s="34">
        <f>VLOOKUP(C31,коэффициенты!$E$2:$R$300,13,FALSE)</f>
        <v>30</v>
      </c>
      <c r="S31" s="34">
        <f>VLOOKUP(C31,коэффициенты!$E$2:$R$300,14,FALSE)</f>
        <v>0</v>
      </c>
      <c r="T31" s="34">
        <f>VLOOKUP(C31,коэффициенты!$E$2:$S$300,15,FALSE)</f>
        <v>0</v>
      </c>
      <c r="U31" s="34">
        <f>VLOOKUP(C31,коэффициенты!$E$2:$U$300,16,FALSE)</f>
        <v>100</v>
      </c>
      <c r="V31" s="34">
        <f>VLOOKUP(C31,коэффициенты!$E$2:$U$300,17,FALSE)</f>
        <v>0</v>
      </c>
      <c r="W31" s="36">
        <f>D31-E31+TIME(0,F31+G31,0)-TIME(0,H31,0)+I31+TIME(0,SUM(J31:M31),0)-TIME(0,SUM(N31:V31),0)</f>
        <v>0.7246412037037033</v>
      </c>
      <c r="X31" s="37"/>
      <c r="Y31" s="32">
        <v>0.35479166666666667</v>
      </c>
      <c r="Z31" s="37">
        <v>0.35479166666666667</v>
      </c>
      <c r="AA31" s="32">
        <v>0.356412037037037</v>
      </c>
      <c r="AB31" s="32">
        <v>0.3304398148148148</v>
      </c>
      <c r="AC31" s="32">
        <v>0.32</v>
      </c>
      <c r="AD31" s="32">
        <v>0.30105324074074075</v>
      </c>
      <c r="AE31" s="32">
        <v>0.3020601851851852</v>
      </c>
      <c r="AF31" s="32">
        <v>0.2881134259259259</v>
      </c>
      <c r="AG31" s="32">
        <v>0.290462962962963</v>
      </c>
      <c r="AH31" s="32">
        <v>0.2720138888888889</v>
      </c>
      <c r="AI31" s="32">
        <v>0.26091435185185186</v>
      </c>
      <c r="AJ31" s="42">
        <v>0.26091435185185186</v>
      </c>
      <c r="AK31" s="32">
        <v>0.06569444444444444</v>
      </c>
      <c r="AL31" s="32">
        <v>0.10072916666666666</v>
      </c>
      <c r="AM31" s="32">
        <v>0.12818287037037038</v>
      </c>
      <c r="AN31" s="32">
        <v>0.16381944444444443</v>
      </c>
      <c r="AO31" s="32">
        <v>0.1829861111111111</v>
      </c>
      <c r="AP31" s="32">
        <v>0.19127314814814814</v>
      </c>
      <c r="AQ31" s="32">
        <v>0.1957523148148148</v>
      </c>
    </row>
    <row r="32" spans="1:43" ht="13.5">
      <c r="A32" s="29">
        <v>29</v>
      </c>
      <c r="B32" s="30" t="s">
        <v>466</v>
      </c>
      <c r="C32" s="31" t="s">
        <v>24</v>
      </c>
      <c r="D32" s="31" t="s">
        <v>467</v>
      </c>
      <c r="E32" s="32">
        <f>Z32-Y32+AP32-AO32</f>
        <v>0.006203703703703711</v>
      </c>
      <c r="F32" s="33">
        <f>(10-COUNT(Y32,AB32,AC32,AD32,AF32,AH32,AI32,AK32,AM32,AO32))*коэффициенты!$B$2</f>
        <v>120</v>
      </c>
      <c r="G32" s="34">
        <f>((SIGN(AA32)*-1)+1)*коэффициенты!$B$3+((SIGN(AG32)*-1)+1)*коэффициенты!$B$4+((SIGN(AJ32)*-1)+1)*коэффициенты!$B$5+((SIGN(AL32)*-1)+1)*коэффициенты!$B$6+((SIGN(AN32)*-1)+1)*коэффициенты!$B$7+((SIGN(AQ32)*-1)+1)*коэффициенты!$B$8</f>
        <v>120</v>
      </c>
      <c r="H32" s="34">
        <f>SIGN(AE32)*коэффициенты!$B$4</f>
        <v>30</v>
      </c>
      <c r="I32" s="35">
        <f>IF(AA32&gt;0,(AA32-Z32)*коэффициенты!$B$13)+IF(AL32&gt;0,(AL32-AK32)*коэффициенты!$B$14)+IF(AN32&gt;0,(AN32-AM32)*коэффициенты!$B$15)</f>
        <v>0.37930555555555545</v>
      </c>
      <c r="J32" s="34">
        <f>VLOOKUP(C32,коэффициенты!$E$2:$R$300,5,FALSE)</f>
        <v>15</v>
      </c>
      <c r="K32" s="34">
        <f>VLOOKUP(C32,коэффициенты!$E$2:$R$300,6,FALSE)</f>
        <v>0</v>
      </c>
      <c r="L32" s="34">
        <f>VLOOKUP(C32,коэффициенты!$E$2:$R$300,7,FALSE)</f>
        <v>0</v>
      </c>
      <c r="M32" s="34">
        <f>VLOOKUP(C32,коэффициенты!$E$2:$R$300,8,FALSE)</f>
        <v>0</v>
      </c>
      <c r="N32" s="34">
        <f>VLOOKUP(C32,коэффициенты!$E$2:$R$300,9,FALSE)</f>
        <v>30</v>
      </c>
      <c r="O32" s="34">
        <f>VLOOKUP(C32,коэффициенты!$E$2:$R$300,10,FALSE)</f>
        <v>60</v>
      </c>
      <c r="P32" s="34">
        <f>VLOOKUP(C32,коэффициенты!$E$2:$R$300,11,FALSE)</f>
        <v>60</v>
      </c>
      <c r="Q32" s="34">
        <f>VLOOKUP(C32,коэффициенты!$E$2:$R$300,12,FALSE)</f>
        <v>30</v>
      </c>
      <c r="R32" s="34">
        <f>VLOOKUP(C32,коэффициенты!$E$2:$R$300,13,FALSE)</f>
        <v>30</v>
      </c>
      <c r="S32" s="34">
        <f>VLOOKUP(C32,коэффициенты!$E$2:$R$300,14,FALSE)</f>
        <v>30</v>
      </c>
      <c r="T32" s="34">
        <f>VLOOKUP(C32,коэффициенты!$E$2:$S$300,15,FALSE)</f>
        <v>0</v>
      </c>
      <c r="U32" s="34">
        <f>VLOOKUP(C32,коэффициенты!$E$2:$U$300,16,FALSE)</f>
        <v>130</v>
      </c>
      <c r="V32" s="34">
        <f>VLOOKUP(C32,коэффициенты!$E$2:$U$300,17,FALSE)</f>
        <v>0</v>
      </c>
      <c r="W32" s="36">
        <f>D32-E32+TIME(0,F32+G32,0)-TIME(0,H32,0)+I32+TIME(0,SUM(J32:M32),0)-TIME(0,SUM(N32:V32),0)</f>
        <v>0.749224537037037</v>
      </c>
      <c r="X32" s="37"/>
      <c r="Y32" s="37"/>
      <c r="Z32" s="37"/>
      <c r="AA32" s="37"/>
      <c r="AB32" s="32">
        <v>0.4225</v>
      </c>
      <c r="AC32" s="32">
        <v>0.40543981481481484</v>
      </c>
      <c r="AD32" s="32">
        <v>0.3851967592592593</v>
      </c>
      <c r="AE32" s="32">
        <v>0.3868287037037037</v>
      </c>
      <c r="AF32" s="32">
        <v>0.3547222222222222</v>
      </c>
      <c r="AG32" s="32">
        <v>0.3572685185185185</v>
      </c>
      <c r="AH32" s="32">
        <v>0.36412037037037037</v>
      </c>
      <c r="AI32" s="32">
        <v>0.323125</v>
      </c>
      <c r="AJ32" s="42">
        <v>0.323125</v>
      </c>
      <c r="AK32" s="32">
        <v>0.08072916666666667</v>
      </c>
      <c r="AL32" s="32">
        <v>0.10504629629629629</v>
      </c>
      <c r="AM32" s="32">
        <v>0.13996527777777779</v>
      </c>
      <c r="AN32" s="32">
        <v>0.21047453703703703</v>
      </c>
      <c r="AO32" s="32">
        <v>0.22938657407407406</v>
      </c>
      <c r="AP32" s="32">
        <v>0.23559027777777777</v>
      </c>
      <c r="AQ32" s="32">
        <v>0.24318287037037037</v>
      </c>
    </row>
    <row r="33" spans="1:43" ht="13.5">
      <c r="A33" s="29">
        <v>30</v>
      </c>
      <c r="B33" s="30" t="s">
        <v>425</v>
      </c>
      <c r="C33" s="31" t="s">
        <v>66</v>
      </c>
      <c r="D33" s="31" t="s">
        <v>426</v>
      </c>
      <c r="E33" s="32">
        <f>Z33-Y33+AP33-AO33</f>
        <v>0.015138888888888924</v>
      </c>
      <c r="F33" s="33">
        <f>(10-COUNT(Y33,AB33,AC33,AD33,AF33,AH33,AI33,AK33,AM33,AO33))*коэффициенты!$B$2</f>
        <v>0</v>
      </c>
      <c r="G33" s="34">
        <f>((SIGN(AA33)*-1)+1)*коэффициенты!$B$3+((SIGN(AG33)*-1)+1)*коэффициенты!$B$4+((SIGN(AJ33)*-1)+1)*коэффициенты!$B$5+((SIGN(AL33)*-1)+1)*коэффициенты!$B$6+((SIGN(AN33)*-1)+1)*коэффициенты!$B$7+((SIGN(AQ33)*-1)+1)*коэффициенты!$B$8</f>
        <v>0</v>
      </c>
      <c r="H33" s="34">
        <f>SIGN(AE33)*коэффициенты!$B$4</f>
        <v>30</v>
      </c>
      <c r="I33" s="35">
        <f>IF(AA33&gt;0,(AA33-Z33)*коэффициенты!$B$13)+IF(AL33&gt;0,(AL33-AK33)*коэффициенты!$B$14)+IF(AN33&gt;0,(AN33-AM33)*коэффициенты!$B$15)</f>
        <v>0.36908564814814904</v>
      </c>
      <c r="J33" s="34">
        <f>VLOOKUP(C33,коэффициенты!$E$2:$R$300,5,FALSE)</f>
        <v>0</v>
      </c>
      <c r="K33" s="34">
        <f>VLOOKUP(C33,коэффициенты!$E$2:$R$300,6,FALSE)</f>
        <v>240</v>
      </c>
      <c r="L33" s="34">
        <f>VLOOKUP(C33,коэффициенты!$E$2:$R$300,7,FALSE)</f>
        <v>0</v>
      </c>
      <c r="M33" s="34">
        <f>VLOOKUP(C33,коэффициенты!$E$2:$R$300,8,FALSE)</f>
        <v>0</v>
      </c>
      <c r="N33" s="34">
        <f>VLOOKUP(C33,коэффициенты!$E$2:$R$300,9,FALSE)</f>
        <v>30</v>
      </c>
      <c r="O33" s="34">
        <f>VLOOKUP(C33,коэффициенты!$E$2:$R$300,10,FALSE)</f>
        <v>0</v>
      </c>
      <c r="P33" s="34">
        <f>VLOOKUP(C33,коэффициенты!$E$2:$R$300,11,FALSE)</f>
        <v>75</v>
      </c>
      <c r="Q33" s="34">
        <f>VLOOKUP(C33,коэффициенты!$E$2:$R$300,12,FALSE)</f>
        <v>30</v>
      </c>
      <c r="R33" s="34">
        <f>VLOOKUP(C33,коэффициенты!$E$2:$R$300,13,FALSE)</f>
        <v>30</v>
      </c>
      <c r="S33" s="34">
        <f>VLOOKUP(C33,коэффициенты!$E$2:$R$300,14,FALSE)</f>
        <v>30</v>
      </c>
      <c r="T33" s="34">
        <f>VLOOKUP(C33,коэффициенты!$E$2:$S$300,15,FALSE)</f>
        <v>0</v>
      </c>
      <c r="U33" s="34">
        <f>VLOOKUP(C33,коэффициенты!$E$2:$U$300,16,FALSE)</f>
        <v>70</v>
      </c>
      <c r="V33" s="34">
        <f>VLOOKUP(C33,коэффициенты!$E$2:$U$300,17,FALSE)</f>
        <v>0</v>
      </c>
      <c r="W33" s="36">
        <f>D33-E33+TIME(0,F33+G33,0)-TIME(0,H33,0)+I33+TIME(0,SUM(J33:M33),0)-TIME(0,SUM(N33:V33),0)</f>
        <v>0.7539814814814823</v>
      </c>
      <c r="X33" s="37"/>
      <c r="Y33" s="32">
        <v>0.4053356481481481</v>
      </c>
      <c r="Z33" s="37">
        <v>0.4053356481481481</v>
      </c>
      <c r="AA33" s="32">
        <v>0.4063657407407408</v>
      </c>
      <c r="AB33" s="32">
        <v>0.3819560185185185</v>
      </c>
      <c r="AC33" s="32">
        <v>0.34875</v>
      </c>
      <c r="AD33" s="32">
        <v>0.33556712962962965</v>
      </c>
      <c r="AE33" s="32">
        <v>0.3370717592592593</v>
      </c>
      <c r="AF33" s="32">
        <v>0.3171296296296296</v>
      </c>
      <c r="AG33" s="32">
        <v>0.32244212962962965</v>
      </c>
      <c r="AH33" s="32">
        <v>0.2870601851851852</v>
      </c>
      <c r="AI33" s="32">
        <v>0.27598379629629627</v>
      </c>
      <c r="AJ33" s="42">
        <v>0.27598379629629627</v>
      </c>
      <c r="AK33" s="32">
        <v>0.050729166666666665</v>
      </c>
      <c r="AL33" s="32">
        <v>0.07653935185185186</v>
      </c>
      <c r="AM33" s="32">
        <v>0.10827546296296296</v>
      </c>
      <c r="AN33" s="32">
        <v>0.1724189814814815</v>
      </c>
      <c r="AO33" s="32">
        <v>0.1871759259259259</v>
      </c>
      <c r="AP33" s="32">
        <v>0.20231481481481484</v>
      </c>
      <c r="AQ33" s="32">
        <v>0.20688657407407407</v>
      </c>
    </row>
    <row r="34" spans="1:43" ht="13.5">
      <c r="A34" s="29">
        <v>31</v>
      </c>
      <c r="B34" s="30" t="s">
        <v>441</v>
      </c>
      <c r="C34" s="31" t="s">
        <v>40</v>
      </c>
      <c r="D34" s="31" t="s">
        <v>442</v>
      </c>
      <c r="E34" s="32">
        <f>Z34-Y34+AP34-AO34</f>
        <v>0</v>
      </c>
      <c r="F34" s="33">
        <f>(10-COUNT(Y34,AB34,AC34,AD34,AF34,AH34,AI34,AK34,AM34,AO34))*коэффициенты!$B$2</f>
        <v>0</v>
      </c>
      <c r="G34" s="34">
        <f>((SIGN(AA34)*-1)+1)*коэффициенты!$B$3+((SIGN(AG34)*-1)+1)*коэффициенты!$B$4+((SIGN(AJ34)*-1)+1)*коэффициенты!$B$5+((SIGN(AL34)*-1)+1)*коэффициенты!$B$6+((SIGN(AN34)*-1)+1)*коэффициенты!$B$7+((SIGN(AQ34)*-1)+1)*коэффициенты!$B$8</f>
        <v>0</v>
      </c>
      <c r="H34" s="34">
        <f>SIGN(AE34)*коэффициенты!$B$4</f>
        <v>30</v>
      </c>
      <c r="I34" s="35">
        <f>IF(AA34&gt;0,(AA34-Z34)*коэффициенты!$B$13)+IF(AL34&gt;0,(AL34-AK34)*коэффициенты!$B$14)+IF(AN34&gt;0,(AN34-AM34)*коэффициенты!$B$15)</f>
        <v>0.3689930555555558</v>
      </c>
      <c r="J34" s="34">
        <f>VLOOKUP(C34,коэффициенты!$E$2:$R$300,5,FALSE)</f>
        <v>0</v>
      </c>
      <c r="K34" s="34">
        <f>VLOOKUP(C34,коэффициенты!$E$2:$R$300,6,FALSE)</f>
        <v>240</v>
      </c>
      <c r="L34" s="34">
        <f>VLOOKUP(C34,коэффициенты!$E$2:$R$300,7,FALSE)</f>
        <v>0</v>
      </c>
      <c r="M34" s="34">
        <f>VLOOKUP(C34,коэффициенты!$E$2:$R$300,8,FALSE)</f>
        <v>0</v>
      </c>
      <c r="N34" s="34">
        <f>VLOOKUP(C34,коэффициенты!$E$2:$R$300,9,FALSE)</f>
        <v>30</v>
      </c>
      <c r="O34" s="34">
        <f>VLOOKUP(C34,коэффициенты!$E$2:$R$300,10,FALSE)</f>
        <v>0</v>
      </c>
      <c r="P34" s="34">
        <f>VLOOKUP(C34,коэффициенты!$E$2:$R$300,11,FALSE)</f>
        <v>75</v>
      </c>
      <c r="Q34" s="34">
        <f>VLOOKUP(C34,коэффициенты!$E$2:$R$300,12,FALSE)</f>
        <v>30</v>
      </c>
      <c r="R34" s="34">
        <f>VLOOKUP(C34,коэффициенты!$E$2:$R$300,13,FALSE)</f>
        <v>30</v>
      </c>
      <c r="S34" s="34">
        <f>VLOOKUP(C34,коэффициенты!$E$2:$R$300,14,FALSE)</f>
        <v>30</v>
      </c>
      <c r="T34" s="34">
        <f>VLOOKUP(C34,коэффициенты!$E$2:$S$300,15,FALSE)</f>
        <v>0</v>
      </c>
      <c r="U34" s="34">
        <f>VLOOKUP(C34,коэффициенты!$E$2:$U$300,16,FALSE)</f>
        <v>100</v>
      </c>
      <c r="V34" s="34">
        <f>VLOOKUP(C34,коэффициенты!$E$2:$U$300,17,FALSE)</f>
        <v>0</v>
      </c>
      <c r="W34" s="36">
        <f>D34-E34+TIME(0,F34+G34,0)-TIME(0,H34,0)+I34+TIME(0,SUM(J34:M34),0)-TIME(0,SUM(N34:V34),0)</f>
        <v>0.7591550925925927</v>
      </c>
      <c r="X34" s="37"/>
      <c r="Y34" s="32">
        <v>0.40129629629629626</v>
      </c>
      <c r="Z34" s="37">
        <v>0.40129629629629626</v>
      </c>
      <c r="AA34" s="32">
        <v>0.4020023148148148</v>
      </c>
      <c r="AB34" s="32">
        <v>0.3696527777777778</v>
      </c>
      <c r="AC34" s="32">
        <v>0.3602546296296296</v>
      </c>
      <c r="AD34" s="32">
        <v>0.3316898148148148</v>
      </c>
      <c r="AE34" s="32">
        <v>0.3341435185185185</v>
      </c>
      <c r="AF34" s="32">
        <v>0.30215277777777777</v>
      </c>
      <c r="AG34" s="32">
        <v>0.3040393518518519</v>
      </c>
      <c r="AH34" s="32">
        <v>0.309375</v>
      </c>
      <c r="AI34" s="41">
        <v>1</v>
      </c>
      <c r="AJ34" s="41">
        <v>1</v>
      </c>
      <c r="AK34" s="32">
        <v>0.06402777777777778</v>
      </c>
      <c r="AL34" s="32">
        <v>0.09902777777777778</v>
      </c>
      <c r="AM34" s="32">
        <v>0.1278587962962963</v>
      </c>
      <c r="AN34" s="32">
        <v>0.18351851851851853</v>
      </c>
      <c r="AO34" s="32">
        <v>0.2072800925925926</v>
      </c>
      <c r="AP34" s="37">
        <v>0.2072800925925926</v>
      </c>
      <c r="AQ34" s="32">
        <v>0.2142361111111111</v>
      </c>
    </row>
    <row r="35" spans="1:43" ht="13.5">
      <c r="A35" s="29">
        <v>32</v>
      </c>
      <c r="B35" s="30" t="s">
        <v>433</v>
      </c>
      <c r="C35" s="31" t="s">
        <v>63</v>
      </c>
      <c r="D35" s="31" t="s">
        <v>434</v>
      </c>
      <c r="E35" s="32">
        <f>Z35-Y35+AP35-AO35</f>
        <v>0</v>
      </c>
      <c r="F35" s="33">
        <f>(10-COUNT(Y35,AB35,AC35,AD35,AF35,AH35,AI35,AK35,AM35,AO35))*коэффициенты!$B$2</f>
        <v>120</v>
      </c>
      <c r="G35" s="34">
        <f>((SIGN(AA35)*-1)+1)*коэффициенты!$B$3+((SIGN(AG35)*-1)+1)*коэффициенты!$B$4+((SIGN(AJ35)*-1)+1)*коэффициенты!$B$5+((SIGN(AL35)*-1)+1)*коэффициенты!$B$6+((SIGN(AN35)*-1)+1)*коэффициенты!$B$7+((SIGN(AQ35)*-1)+1)*коэффициенты!$B$8</f>
        <v>0</v>
      </c>
      <c r="H35" s="34">
        <f>SIGN(AE35)*коэффициенты!$B$4</f>
        <v>30</v>
      </c>
      <c r="I35" s="35">
        <f>IF(AA35&gt;0,(AA35-Z35)*коэффициенты!$B$13)+IF(AL35&gt;0,(AL35-AK35)*коэффициенты!$B$14)+IF(AN35&gt;0,(AN35-AM35)*коэффициенты!$B$15)</f>
        <v>0.28662037037037</v>
      </c>
      <c r="J35" s="34">
        <f>VLOOKUP(C35,коэффициенты!$E$2:$R$300,5,FALSE)</f>
        <v>0</v>
      </c>
      <c r="K35" s="34">
        <f>VLOOKUP(C35,коэффициенты!$E$2:$R$300,6,FALSE)</f>
        <v>360</v>
      </c>
      <c r="L35" s="34">
        <f>VLOOKUP(C35,коэффициенты!$E$2:$R$300,7,FALSE)</f>
        <v>0</v>
      </c>
      <c r="M35" s="34">
        <f>VLOOKUP(C35,коэффициенты!$E$2:$R$300,8,FALSE)</f>
        <v>0</v>
      </c>
      <c r="N35" s="34">
        <f>VLOOKUP(C35,коэффициенты!$E$2:$R$300,9,FALSE)</f>
        <v>30</v>
      </c>
      <c r="O35" s="34">
        <f>VLOOKUP(C35,коэффициенты!$E$2:$R$300,10,FALSE)</f>
        <v>60</v>
      </c>
      <c r="P35" s="34">
        <f>VLOOKUP(C35,коэффициенты!$E$2:$R$300,11,FALSE)</f>
        <v>75</v>
      </c>
      <c r="Q35" s="34">
        <f>VLOOKUP(C35,коэффициенты!$E$2:$R$300,12,FALSE)</f>
        <v>30</v>
      </c>
      <c r="R35" s="34">
        <f>VLOOKUP(C35,коэффициенты!$E$2:$R$300,13,FALSE)</f>
        <v>30</v>
      </c>
      <c r="S35" s="34">
        <f>VLOOKUP(C35,коэффициенты!$E$2:$R$300,14,FALSE)</f>
        <v>0</v>
      </c>
      <c r="T35" s="34">
        <f>VLOOKUP(C35,коэффициенты!$E$2:$S$300,15,FALSE)</f>
        <v>0</v>
      </c>
      <c r="U35" s="34">
        <f>VLOOKUP(C35,коэффициенты!$E$2:$U$300,16,FALSE)</f>
        <v>140</v>
      </c>
      <c r="V35" s="34">
        <f>VLOOKUP(C35,коэффициенты!$E$2:$U$300,17,FALSE)</f>
        <v>0</v>
      </c>
      <c r="W35" s="36">
        <f>D35-E35+TIME(0,F35+G35,0)-TIME(0,H35,0)+I35+TIME(0,SUM(J35:M35),0)-TIME(0,SUM(N35:V35),0)</f>
        <v>0.780520833333333</v>
      </c>
      <c r="X35" s="37"/>
      <c r="Y35" s="32">
        <v>0.3976851851851852</v>
      </c>
      <c r="Z35" s="37">
        <v>0.3976851851851852</v>
      </c>
      <c r="AA35" s="32">
        <v>0.3985185185185185</v>
      </c>
      <c r="AB35" s="37"/>
      <c r="AC35" s="32">
        <v>0.37004629629629626</v>
      </c>
      <c r="AD35" s="32">
        <v>0.3385648148148148</v>
      </c>
      <c r="AE35" s="32">
        <v>0.3390856481481481</v>
      </c>
      <c r="AF35" s="32">
        <v>0.3213425925925926</v>
      </c>
      <c r="AG35" s="32">
        <v>0.3255092592592593</v>
      </c>
      <c r="AH35" s="32">
        <v>0.2655902777777778</v>
      </c>
      <c r="AI35" s="41">
        <v>1</v>
      </c>
      <c r="AJ35" s="41">
        <v>1</v>
      </c>
      <c r="AK35" s="32">
        <v>0.2907986111111111</v>
      </c>
      <c r="AL35" s="32">
        <v>0.3097800925925926</v>
      </c>
      <c r="AM35" s="32">
        <v>0.06824074074074074</v>
      </c>
      <c r="AN35" s="32">
        <v>0.11903935185185184</v>
      </c>
      <c r="AO35" s="32">
        <v>0.1434837962962963</v>
      </c>
      <c r="AP35" s="37">
        <v>0.1434837962962963</v>
      </c>
      <c r="AQ35" s="32">
        <v>0.16219907407407408</v>
      </c>
    </row>
    <row r="36" spans="1:43" ht="13.5">
      <c r="A36" s="29">
        <v>33</v>
      </c>
      <c r="B36" s="30" t="s">
        <v>447</v>
      </c>
      <c r="C36" s="31" t="s">
        <v>23</v>
      </c>
      <c r="D36" s="31" t="s">
        <v>448</v>
      </c>
      <c r="E36" s="32">
        <f>Z36-Y36+AP36-AO36</f>
        <v>0.001145833333333346</v>
      </c>
      <c r="F36" s="33">
        <f>(10-COUNT(Y36,AB36,AC36,AD36,AF36,AH36,AI36,AK36,AM36,AO36))*коэффициенты!$B$2</f>
        <v>0</v>
      </c>
      <c r="G36" s="34">
        <f>((SIGN(AA36)*-1)+1)*коэффициенты!$B$3+((SIGN(AG36)*-1)+1)*коэффициенты!$B$4+((SIGN(AJ36)*-1)+1)*коэффициенты!$B$5+((SIGN(AL36)*-1)+1)*коэффициенты!$B$6+((SIGN(AN36)*-1)+1)*коэффициенты!$B$7+((SIGN(AQ36)*-1)+1)*коэффициенты!$B$8</f>
        <v>0</v>
      </c>
      <c r="H36" s="34">
        <f>SIGN(AE36)*коэффициенты!$B$4</f>
        <v>30</v>
      </c>
      <c r="I36" s="35">
        <f>IF(AA36&gt;0,(AA36-Z36)*коэффициенты!$B$13)+IF(AL36&gt;0,(AL36-AK36)*коэффициенты!$B$14)+IF(AN36&gt;0,(AN36-AM36)*коэффициенты!$B$15)</f>
        <v>0.3909606481481479</v>
      </c>
      <c r="J36" s="34">
        <f>VLOOKUP(C36,коэффициенты!$E$2:$R$300,5,FALSE)</f>
        <v>75</v>
      </c>
      <c r="K36" s="34">
        <f>VLOOKUP(C36,коэффициенты!$E$2:$R$300,6,FALSE)</f>
        <v>240</v>
      </c>
      <c r="L36" s="34">
        <f>VLOOKUP(C36,коэффициенты!$E$2:$R$300,7,FALSE)</f>
        <v>0</v>
      </c>
      <c r="M36" s="34">
        <f>VLOOKUP(C36,коэффициенты!$E$2:$R$300,8,FALSE)</f>
        <v>0</v>
      </c>
      <c r="N36" s="34">
        <f>VLOOKUP(C36,коэффициенты!$E$2:$R$300,9,FALSE)</f>
        <v>30</v>
      </c>
      <c r="O36" s="34">
        <f>VLOOKUP(C36,коэффициенты!$E$2:$R$300,10,FALSE)</f>
        <v>60</v>
      </c>
      <c r="P36" s="34">
        <f>VLOOKUP(C36,коэффициенты!$E$2:$R$300,11,FALSE)</f>
        <v>60</v>
      </c>
      <c r="Q36" s="34">
        <f>VLOOKUP(C36,коэффициенты!$E$2:$R$300,12,FALSE)</f>
        <v>30</v>
      </c>
      <c r="R36" s="34">
        <f>VLOOKUP(C36,коэффициенты!$E$2:$R$300,13,FALSE)</f>
        <v>30</v>
      </c>
      <c r="S36" s="34">
        <f>VLOOKUP(C36,коэффициенты!$E$2:$R$300,14,FALSE)</f>
        <v>0</v>
      </c>
      <c r="T36" s="34">
        <f>VLOOKUP(C36,коэффициенты!$E$2:$S$300,15,FALSE)</f>
        <v>0</v>
      </c>
      <c r="U36" s="34">
        <f>VLOOKUP(C36,коэффициенты!$E$2:$U$300,16,FALSE)</f>
        <v>110</v>
      </c>
      <c r="V36" s="34">
        <f>VLOOKUP(C36,коэффициенты!$E$2:$U$300,17,FALSE)</f>
        <v>0</v>
      </c>
      <c r="W36" s="36">
        <f>D36-E36+TIME(0,F36+G36,0)-TIME(0,H36,0)+I36+TIME(0,SUM(J36:M36),0)-TIME(0,SUM(N36:V36),0)</f>
        <v>0.788344907407407</v>
      </c>
      <c r="X36" s="37"/>
      <c r="Y36" s="32">
        <v>0.3636226851851852</v>
      </c>
      <c r="Z36" s="32">
        <v>0.36476851851851855</v>
      </c>
      <c r="AA36" s="32">
        <v>0.36582175925925925</v>
      </c>
      <c r="AB36" s="32">
        <v>0.3409375</v>
      </c>
      <c r="AC36" s="32">
        <v>0.3311689814814815</v>
      </c>
      <c r="AD36" s="32">
        <v>0.316875</v>
      </c>
      <c r="AE36" s="32">
        <v>0.3171643518518518</v>
      </c>
      <c r="AF36" s="32">
        <v>0.2880324074074074</v>
      </c>
      <c r="AG36" s="32">
        <v>0.29177083333333337</v>
      </c>
      <c r="AH36" s="32">
        <v>0.27274305555555556</v>
      </c>
      <c r="AI36" s="41">
        <v>1</v>
      </c>
      <c r="AJ36" s="41">
        <v>1</v>
      </c>
      <c r="AK36" s="32">
        <v>0.045335648148148146</v>
      </c>
      <c r="AL36" s="32">
        <v>0.07447916666666667</v>
      </c>
      <c r="AM36" s="32">
        <v>0.10212962962962963</v>
      </c>
      <c r="AN36" s="32">
        <v>0.1683564814814815</v>
      </c>
      <c r="AO36" s="32">
        <v>0.19288194444444443</v>
      </c>
      <c r="AP36" s="37">
        <v>0.19288194444444443</v>
      </c>
      <c r="AQ36" s="32">
        <v>0.20215277777777776</v>
      </c>
    </row>
    <row r="37" spans="1:43" ht="13.5">
      <c r="A37" s="29">
        <v>34</v>
      </c>
      <c r="B37" s="30" t="s">
        <v>415</v>
      </c>
      <c r="C37" s="31" t="s">
        <v>33</v>
      </c>
      <c r="D37" s="31" t="s">
        <v>416</v>
      </c>
      <c r="E37" s="32">
        <f>Z37-Y37+AP37-AO37</f>
        <v>0</v>
      </c>
      <c r="F37" s="33">
        <f>(10-COUNT(Y37,AB37,AC37,AD37,AF37,AH37,AI37,AK37,AM37,AO37))*коэффициенты!$B$2</f>
        <v>0</v>
      </c>
      <c r="G37" s="34">
        <f>((SIGN(AA37)*-1)+1)*коэффициенты!$B$3+((SIGN(AG37)*-1)+1)*коэффициенты!$B$4+((SIGN(AJ37)*-1)+1)*коэффициенты!$B$5+((SIGN(AL37)*-1)+1)*коэффициенты!$B$6+((SIGN(AN37)*-1)+1)*коэффициенты!$B$7+((SIGN(AQ37)*-1)+1)*коэффициенты!$B$8</f>
        <v>0</v>
      </c>
      <c r="H37" s="34">
        <f>SIGN(AE37)*коэффициенты!$B$4</f>
        <v>30</v>
      </c>
      <c r="I37" s="35">
        <f>IF(AA37&gt;0,(AA37-Z37)*коэффициенты!$B$13)+IF(AL37&gt;0,(AL37-AK37)*коэффициенты!$B$14)+IF(AN37&gt;0,(AN37-AM37)*коэффициенты!$B$15)</f>
        <v>0.24812499999999976</v>
      </c>
      <c r="J37" s="34">
        <f>VLOOKUP(C37,коэффициенты!$E$2:$R$300,5,FALSE)</f>
        <v>60</v>
      </c>
      <c r="K37" s="34">
        <f>VLOOKUP(C37,коэффициенты!$E$2:$R$300,6,FALSE)</f>
        <v>360</v>
      </c>
      <c r="L37" s="34">
        <f>VLOOKUP(C37,коэффициенты!$E$2:$R$300,7,FALSE)</f>
        <v>0</v>
      </c>
      <c r="M37" s="34">
        <f>VLOOKUP(C37,коэффициенты!$E$2:$R$300,8,FALSE)</f>
        <v>0</v>
      </c>
      <c r="N37" s="34">
        <f>VLOOKUP(C37,коэффициенты!$E$2:$R$300,9,FALSE)</f>
        <v>0</v>
      </c>
      <c r="O37" s="34">
        <f>VLOOKUP(C37,коэффициенты!$E$2:$R$300,10,FALSE)</f>
        <v>0</v>
      </c>
      <c r="P37" s="34">
        <f>VLOOKUP(C37,коэффициенты!$E$2:$R$300,11,FALSE)</f>
        <v>75</v>
      </c>
      <c r="Q37" s="34">
        <f>VLOOKUP(C37,коэффициенты!$E$2:$R$300,12,FALSE)</f>
        <v>30</v>
      </c>
      <c r="R37" s="34">
        <f>VLOOKUP(C37,коэффициенты!$E$2:$R$300,13,FALSE)</f>
        <v>30</v>
      </c>
      <c r="S37" s="34">
        <f>VLOOKUP(C37,коэффициенты!$E$2:$R$300,14,FALSE)</f>
        <v>0</v>
      </c>
      <c r="T37" s="34">
        <f>VLOOKUP(C37,коэффициенты!$E$2:$S$300,15,FALSE)</f>
        <v>0</v>
      </c>
      <c r="U37" s="34">
        <f>VLOOKUP(C37,коэффициенты!$E$2:$U$300,16,FALSE)</f>
        <v>110</v>
      </c>
      <c r="V37" s="34">
        <f>VLOOKUP(C37,коэффициенты!$E$2:$U$300,17,FALSE)</f>
        <v>0</v>
      </c>
      <c r="W37" s="36">
        <f>D37-E37+TIME(0,F37+G37,0)-TIME(0,H37,0)+I37+TIME(0,SUM(J37:M37),0)-TIME(0,SUM(N37:V37),0)</f>
        <v>0.8124884259259257</v>
      </c>
      <c r="X37" s="37"/>
      <c r="Y37" s="32">
        <v>0.40903935185185186</v>
      </c>
      <c r="Z37" s="37">
        <v>0.40903935185185186</v>
      </c>
      <c r="AA37" s="32">
        <v>0.4102199074074074</v>
      </c>
      <c r="AB37" s="32">
        <v>0.3821759259259259</v>
      </c>
      <c r="AC37" s="32">
        <v>0.36891203703703707</v>
      </c>
      <c r="AD37" s="32">
        <v>0.35101851851851856</v>
      </c>
      <c r="AE37" s="32">
        <v>0.3524421296296296</v>
      </c>
      <c r="AF37" s="32">
        <v>0.33634259259259264</v>
      </c>
      <c r="AG37" s="32">
        <v>0.3386574074074074</v>
      </c>
      <c r="AH37" s="32">
        <v>0.3165277777777778</v>
      </c>
      <c r="AI37" s="41">
        <v>1</v>
      </c>
      <c r="AJ37" s="41">
        <v>1</v>
      </c>
      <c r="AK37" s="32">
        <v>0.06673611111111111</v>
      </c>
      <c r="AL37" s="32">
        <v>0.09021990740740742</v>
      </c>
      <c r="AM37" s="32">
        <v>0.12556712962962963</v>
      </c>
      <c r="AN37" s="32">
        <v>0.16145833333333334</v>
      </c>
      <c r="AO37" s="32">
        <v>0.18487268518518518</v>
      </c>
      <c r="AP37" s="37">
        <v>0.18487268518518518</v>
      </c>
      <c r="AQ37" s="32">
        <v>0.20532407407407408</v>
      </c>
    </row>
    <row r="38" spans="1:43" ht="13.5">
      <c r="A38" s="29">
        <v>35</v>
      </c>
      <c r="B38" s="30" t="s">
        <v>459</v>
      </c>
      <c r="C38" s="31" t="s">
        <v>30</v>
      </c>
      <c r="D38" s="31" t="s">
        <v>460</v>
      </c>
      <c r="E38" s="32">
        <f>Z38-Y38+AP38-AO38</f>
        <v>0</v>
      </c>
      <c r="F38" s="33">
        <f>(10-COUNT(Y38,AB38,AC38,AD38,AF38,AH38,AI38,AK38,AM38,AO38))*коэффициенты!$B$2</f>
        <v>240</v>
      </c>
      <c r="G38" s="34">
        <f>((SIGN(AA38)*-1)+1)*коэффициенты!$B$3+((SIGN(AG38)*-1)+1)*коэффициенты!$B$4+((SIGN(AJ38)*-1)+1)*коэффициенты!$B$5+((SIGN(AL38)*-1)+1)*коэффициенты!$B$6+((SIGN(AN38)*-1)+1)*коэффициенты!$B$7+((SIGN(AQ38)*-1)+1)*коэффициенты!$B$8</f>
        <v>120</v>
      </c>
      <c r="H38" s="34">
        <f>SIGN(AE38)*коэффициенты!$B$4</f>
        <v>30</v>
      </c>
      <c r="I38" s="35">
        <f>IF(AA38&gt;0,(AA38-Z38)*коэффициенты!$B$13)+IF(AL38&gt;0,(AL38-AK38)*коэффициенты!$B$14)+IF(AN38&gt;0,(AN38-AM38)*коэффициенты!$B$15)</f>
        <v>0.2336574074074073</v>
      </c>
      <c r="J38" s="34">
        <f>VLOOKUP(C38,коэффициенты!$E$2:$R$300,5,FALSE)</f>
        <v>45</v>
      </c>
      <c r="K38" s="34">
        <f>VLOOKUP(C38,коэффициенты!$E$2:$R$300,6,FALSE)</f>
        <v>0</v>
      </c>
      <c r="L38" s="34">
        <f>VLOOKUP(C38,коэффициенты!$E$2:$R$300,7,FALSE)</f>
        <v>0</v>
      </c>
      <c r="M38" s="34">
        <f>VLOOKUP(C38,коэффициенты!$E$2:$R$300,8,FALSE)</f>
        <v>0</v>
      </c>
      <c r="N38" s="34">
        <f>VLOOKUP(C38,коэффициенты!$E$2:$R$300,9,FALSE)</f>
        <v>30</v>
      </c>
      <c r="O38" s="34">
        <f>VLOOKUP(C38,коэффициенты!$E$2:$R$300,10,FALSE)</f>
        <v>0</v>
      </c>
      <c r="P38" s="34">
        <f>VLOOKUP(C38,коэффициенты!$E$2:$R$300,11,FALSE)</f>
        <v>60</v>
      </c>
      <c r="Q38" s="34">
        <f>VLOOKUP(C38,коэффициенты!$E$2:$R$300,12,FALSE)</f>
        <v>30</v>
      </c>
      <c r="R38" s="34">
        <f>VLOOKUP(C38,коэффициенты!$E$2:$R$300,13,FALSE)</f>
        <v>30</v>
      </c>
      <c r="S38" s="34">
        <f>VLOOKUP(C38,коэффициенты!$E$2:$R$300,14,FALSE)</f>
        <v>0</v>
      </c>
      <c r="T38" s="34">
        <f>VLOOKUP(C38,коэффициенты!$E$2:$S$300,15,FALSE)</f>
        <v>60</v>
      </c>
      <c r="U38" s="34">
        <f>VLOOKUP(C38,коэффициенты!$E$2:$U$300,16,FALSE)</f>
        <v>0</v>
      </c>
      <c r="V38" s="34">
        <f>VLOOKUP(C38,коэффициенты!$E$2:$U$300,17,FALSE)</f>
        <v>0</v>
      </c>
      <c r="W38" s="36">
        <f>D38-E38+TIME(0,F38+G38,0)-TIME(0,H38,0)+I38+TIME(0,SUM(J38:M38),0)-TIME(0,SUM(N38:V38),0)</f>
        <v>0.8296643518518517</v>
      </c>
      <c r="X38" s="37"/>
      <c r="Y38" s="37"/>
      <c r="Z38" s="37"/>
      <c r="AA38" s="37"/>
      <c r="AB38" s="32">
        <v>0.4075578703703704</v>
      </c>
      <c r="AC38" s="37"/>
      <c r="AD38" s="32">
        <v>0.3544907407407407</v>
      </c>
      <c r="AE38" s="32">
        <v>0.35604166666666665</v>
      </c>
      <c r="AF38" s="32">
        <v>0.3364699074074074</v>
      </c>
      <c r="AG38" s="32">
        <v>0.33888888888888885</v>
      </c>
      <c r="AH38" s="32">
        <v>0.3145949074074074</v>
      </c>
      <c r="AI38" s="41">
        <v>1</v>
      </c>
      <c r="AJ38" s="41">
        <v>1</v>
      </c>
      <c r="AK38" s="32">
        <v>0.07984953703703704</v>
      </c>
      <c r="AL38" s="32">
        <v>0.11049768518518517</v>
      </c>
      <c r="AM38" s="32">
        <v>0.13296296296296298</v>
      </c>
      <c r="AN38" s="32">
        <v>0.16072916666666667</v>
      </c>
      <c r="AO38" s="32">
        <v>0.1873726851851852</v>
      </c>
      <c r="AP38" s="37">
        <v>0.1873726851851852</v>
      </c>
      <c r="AQ38" s="32">
        <v>0.2011111111111111</v>
      </c>
    </row>
    <row r="39" spans="1:43" ht="13.5">
      <c r="A39" s="29">
        <v>36</v>
      </c>
      <c r="B39" s="30" t="s">
        <v>437</v>
      </c>
      <c r="C39" s="31" t="s">
        <v>60</v>
      </c>
      <c r="D39" s="31" t="s">
        <v>438</v>
      </c>
      <c r="E39" s="32">
        <f>Z39-Y39+AP39-AO39</f>
        <v>0.010439814814814818</v>
      </c>
      <c r="F39" s="33">
        <f>(10-COUNT(Y39,AB39,AC39,AD39,AF39,AH39,AI39,AK39,AM39,AO39))*коэффициенты!$B$2</f>
        <v>120</v>
      </c>
      <c r="G39" s="34">
        <f>((SIGN(AA39)*-1)+1)*коэффициенты!$B$3+((SIGN(AG39)*-1)+1)*коэффициенты!$B$4+((SIGN(AJ39)*-1)+1)*коэффициенты!$B$5+((SIGN(AL39)*-1)+1)*коэффициенты!$B$6+((SIGN(AN39)*-1)+1)*коэффициенты!$B$7+((SIGN(AQ39)*-1)+1)*коэффициенты!$B$8</f>
        <v>0</v>
      </c>
      <c r="H39" s="34">
        <f>SIGN(AE39)*коэффициенты!$B$4</f>
        <v>30</v>
      </c>
      <c r="I39" s="35">
        <f>IF(AA39&gt;0,(AA39-Z39)*коэффициенты!$B$13)+IF(AL39&gt;0,(AL39-AK39)*коэффициенты!$B$14)+IF(AN39&gt;0,(AN39-AM39)*коэффициенты!$B$15)</f>
        <v>0.36364583333333367</v>
      </c>
      <c r="J39" s="34">
        <f>VLOOKUP(C39,коэффициенты!$E$2:$R$300,5,FALSE)</f>
        <v>15</v>
      </c>
      <c r="K39" s="34">
        <f>VLOOKUP(C39,коэффициенты!$E$2:$R$300,6,FALSE)</f>
        <v>120</v>
      </c>
      <c r="L39" s="34">
        <f>VLOOKUP(C39,коэффициенты!$E$2:$R$300,7,FALSE)</f>
        <v>0</v>
      </c>
      <c r="M39" s="34">
        <f>VLOOKUP(C39,коэффициенты!$E$2:$R$300,8,FALSE)</f>
        <v>0</v>
      </c>
      <c r="N39" s="34">
        <f>VLOOKUP(C39,коэффициенты!$E$2:$R$300,9,FALSE)</f>
        <v>30</v>
      </c>
      <c r="O39" s="34">
        <f>VLOOKUP(C39,коэффициенты!$E$2:$R$300,10,FALSE)</f>
        <v>0</v>
      </c>
      <c r="P39" s="34">
        <f>VLOOKUP(C39,коэффициенты!$E$2:$R$300,11,FALSE)</f>
        <v>75</v>
      </c>
      <c r="Q39" s="34">
        <f>VLOOKUP(C39,коэффициенты!$E$2:$R$300,12,FALSE)</f>
        <v>30</v>
      </c>
      <c r="R39" s="34">
        <f>VLOOKUP(C39,коэффициенты!$E$2:$R$300,13,FALSE)</f>
        <v>30</v>
      </c>
      <c r="S39" s="34">
        <f>VLOOKUP(C39,коэффициенты!$E$2:$R$300,14,FALSE)</f>
        <v>0</v>
      </c>
      <c r="T39" s="34">
        <f>VLOOKUP(C39,коэффициенты!$E$2:$S$300,15,FALSE)</f>
        <v>0</v>
      </c>
      <c r="U39" s="34">
        <f>VLOOKUP(C39,коэффициенты!$E$2:$U$300,16,FALSE)</f>
        <v>0</v>
      </c>
      <c r="V39" s="34">
        <f>VLOOKUP(C39,коэффициенты!$E$2:$U$300,17,FALSE)</f>
        <v>0</v>
      </c>
      <c r="W39" s="36">
        <f>D39-E39+TIME(0,F39+G39,0)-TIME(0,H39,0)+I39+TIME(0,SUM(J39:M39),0)-TIME(0,SUM(N39:V39),0)</f>
        <v>0.8328703703703707</v>
      </c>
      <c r="X39" s="37"/>
      <c r="Y39" s="32">
        <v>0.38837962962962963</v>
      </c>
      <c r="Z39" s="37">
        <v>0.38837962962962963</v>
      </c>
      <c r="AA39" s="32">
        <v>0.39146990740740745</v>
      </c>
      <c r="AB39" s="32">
        <v>0.3571875</v>
      </c>
      <c r="AC39" s="37"/>
      <c r="AD39" s="32">
        <v>0.33340277777777777</v>
      </c>
      <c r="AE39" s="32">
        <v>0.3344675925925926</v>
      </c>
      <c r="AF39" s="32">
        <v>0.31233796296296296</v>
      </c>
      <c r="AG39" s="32">
        <v>0.31559027777777776</v>
      </c>
      <c r="AH39" s="32">
        <v>0.2852314814814815</v>
      </c>
      <c r="AI39" s="32">
        <v>0.2738425925925926</v>
      </c>
      <c r="AJ39" s="42">
        <v>0.2738425925925926</v>
      </c>
      <c r="AK39" s="32">
        <v>0.058298611111111114</v>
      </c>
      <c r="AL39" s="32">
        <v>0.08252314814814815</v>
      </c>
      <c r="AM39" s="32">
        <v>0.11510416666666667</v>
      </c>
      <c r="AN39" s="32">
        <v>0.17483796296296297</v>
      </c>
      <c r="AO39" s="32">
        <v>0.19149305555555554</v>
      </c>
      <c r="AP39" s="32">
        <v>0.20193287037037036</v>
      </c>
      <c r="AQ39" s="32">
        <v>0.20961805555555557</v>
      </c>
    </row>
    <row r="40" spans="1:43" ht="13.5">
      <c r="A40" s="29">
        <v>37</v>
      </c>
      <c r="B40" s="30" t="s">
        <v>475</v>
      </c>
      <c r="C40" s="31" t="s">
        <v>22</v>
      </c>
      <c r="D40" s="31" t="s">
        <v>476</v>
      </c>
      <c r="E40" s="32">
        <f>Z40-Y40+AP40-AO40</f>
        <v>0</v>
      </c>
      <c r="F40" s="33">
        <f>(10-COUNT(Y40,AB40,AC40,AD40,AF40,AH40,AI40,AK40,AM40,AO40))*коэффициенты!$B$2</f>
        <v>120</v>
      </c>
      <c r="G40" s="34">
        <f>((SIGN(AA40)*-1)+1)*коэффициенты!$B$3+((SIGN(AG40)*-1)+1)*коэффициенты!$B$4+((SIGN(AJ40)*-1)+1)*коэффициенты!$B$5+((SIGN(AL40)*-1)+1)*коэффициенты!$B$6+((SIGN(AN40)*-1)+1)*коэффициенты!$B$7+((SIGN(AQ40)*-1)+1)*коэффициенты!$B$8</f>
        <v>0</v>
      </c>
      <c r="H40" s="34">
        <f>SIGN(AE40)*коэффициенты!$B$4</f>
        <v>30</v>
      </c>
      <c r="I40" s="35">
        <f>IF(AA40&gt;0,(AA40-Z40)*коэффициенты!$B$13)+IF(AL40&gt;0,(AL40-AK40)*коэффициенты!$B$14)+IF(AN40&gt;0,(AN40-AM40)*коэффициенты!$B$15)</f>
        <v>0.39366898148148144</v>
      </c>
      <c r="J40" s="34">
        <f>VLOOKUP(C40,коэффициенты!$E$2:$R$300,5,FALSE)</f>
        <v>15</v>
      </c>
      <c r="K40" s="34">
        <f>VLOOKUP(C40,коэффициенты!$E$2:$R$300,6,FALSE)</f>
        <v>120</v>
      </c>
      <c r="L40" s="34">
        <f>VLOOKUP(C40,коэффициенты!$E$2:$R$300,7,FALSE)</f>
        <v>0</v>
      </c>
      <c r="M40" s="34">
        <f>VLOOKUP(C40,коэффициенты!$E$2:$R$300,8,FALSE)</f>
        <v>0</v>
      </c>
      <c r="N40" s="34">
        <f>VLOOKUP(C40,коэффициенты!$E$2:$R$300,9,FALSE)</f>
        <v>0</v>
      </c>
      <c r="O40" s="34">
        <f>VLOOKUP(C40,коэффициенты!$E$2:$R$300,10,FALSE)</f>
        <v>0</v>
      </c>
      <c r="P40" s="34">
        <f>VLOOKUP(C40,коэффициенты!$E$2:$R$300,11,FALSE)</f>
        <v>75</v>
      </c>
      <c r="Q40" s="34">
        <f>VLOOKUP(C40,коэффициенты!$E$2:$R$300,12,FALSE)</f>
        <v>30</v>
      </c>
      <c r="R40" s="34">
        <f>VLOOKUP(C40,коэффициенты!$E$2:$R$300,13,FALSE)</f>
        <v>30</v>
      </c>
      <c r="S40" s="34">
        <f>VLOOKUP(C40,коэффициенты!$E$2:$R$300,14,FALSE)</f>
        <v>30</v>
      </c>
      <c r="T40" s="34">
        <f>VLOOKUP(C40,коэффициенты!$E$2:$S$300,15,FALSE)</f>
        <v>0</v>
      </c>
      <c r="U40" s="34">
        <f>VLOOKUP(C40,коэффициенты!$E$2:$U$300,16,FALSE)</f>
        <v>0</v>
      </c>
      <c r="V40" s="34">
        <f>VLOOKUP(C40,коэффициенты!$E$2:$U$300,17,FALSE)</f>
        <v>0</v>
      </c>
      <c r="W40" s="36">
        <f>D40-E40+TIME(0,F40+G40,0)-TIME(0,H40,0)+I40+TIME(0,SUM(J40:M40),0)-TIME(0,SUM(N40:V40),0)</f>
        <v>0.9254976851851852</v>
      </c>
      <c r="X40" s="37"/>
      <c r="Y40" s="32">
        <v>0.41305555555555556</v>
      </c>
      <c r="Z40" s="37">
        <v>0.41305555555555556</v>
      </c>
      <c r="AA40" s="32">
        <v>0.41413194444444446</v>
      </c>
      <c r="AB40" s="32">
        <v>0.384224537037037</v>
      </c>
      <c r="AC40" s="37"/>
      <c r="AD40" s="32">
        <v>0.36357638888888894</v>
      </c>
      <c r="AE40" s="32">
        <v>0.36681712962962965</v>
      </c>
      <c r="AF40" s="32">
        <v>0.3477777777777778</v>
      </c>
      <c r="AG40" s="32">
        <v>0.35011574074074076</v>
      </c>
      <c r="AH40" s="32">
        <v>0.3325462962962963</v>
      </c>
      <c r="AI40" s="41">
        <v>1</v>
      </c>
      <c r="AJ40" s="41">
        <v>1</v>
      </c>
      <c r="AK40" s="32">
        <v>0.05659722222222222</v>
      </c>
      <c r="AL40" s="32">
        <v>0.07596064814814814</v>
      </c>
      <c r="AM40" s="32">
        <v>0.10918981481481482</v>
      </c>
      <c r="AN40" s="32">
        <v>0.18582175925925926</v>
      </c>
      <c r="AO40" s="32">
        <v>0.2209837962962963</v>
      </c>
      <c r="AP40" s="37">
        <v>0.2209837962962963</v>
      </c>
      <c r="AQ40" s="32">
        <v>0.22988425925925926</v>
      </c>
    </row>
    <row r="41" spans="1:43" ht="13.5">
      <c r="A41" s="29">
        <v>38</v>
      </c>
      <c r="B41" s="30" t="s">
        <v>470</v>
      </c>
      <c r="C41" s="31" t="s">
        <v>14</v>
      </c>
      <c r="D41" s="31" t="s">
        <v>471</v>
      </c>
      <c r="E41" s="32">
        <f>Z41-Y41+AP41-AO41</f>
        <v>0</v>
      </c>
      <c r="F41" s="33">
        <f>(10-COUNT(Y41,AB41,AC41,AD41,AF41,AH41,AI41,AK41,AM41,AO41))*коэффициенты!$B$2</f>
        <v>120</v>
      </c>
      <c r="G41" s="34">
        <f>((SIGN(AA41)*-1)+1)*коэффициенты!$B$3+((SIGN(AG41)*-1)+1)*коэффициенты!$B$4+((SIGN(AJ41)*-1)+1)*коэффициенты!$B$5+((SIGN(AL41)*-1)+1)*коэффициенты!$B$6+((SIGN(AN41)*-1)+1)*коэффициенты!$B$7+((SIGN(AQ41)*-1)+1)*коэффициенты!$B$8</f>
        <v>120</v>
      </c>
      <c r="H41" s="34">
        <f>SIGN(AE41)*коэффициенты!$B$4</f>
        <v>0</v>
      </c>
      <c r="I41" s="35">
        <f>IF(AA41&gt;0,(AA41-Z41)*коэффициенты!$B$13)+IF(AL41&gt;0,(AL41-AK41)*коэффициенты!$B$14)+IF(AN41&gt;0,(AN41-AM41)*коэффициенты!$B$15)</f>
        <v>0.3713888888888888</v>
      </c>
      <c r="J41" s="34">
        <f>VLOOKUP(C41,коэффициенты!$E$2:$R$300,5,FALSE)</f>
        <v>30</v>
      </c>
      <c r="K41" s="34">
        <f>VLOOKUP(C41,коэффициенты!$E$2:$R$300,6,FALSE)</f>
        <v>240</v>
      </c>
      <c r="L41" s="34">
        <f>VLOOKUP(C41,коэффициенты!$E$2:$R$300,7,FALSE)</f>
        <v>0</v>
      </c>
      <c r="M41" s="34">
        <f>VLOOKUP(C41,коэффициенты!$E$2:$R$300,8,FALSE)</f>
        <v>0</v>
      </c>
      <c r="N41" s="34">
        <f>VLOOKUP(C41,коэффициенты!$E$2:$R$300,9,FALSE)</f>
        <v>30</v>
      </c>
      <c r="O41" s="34">
        <f>VLOOKUP(C41,коэффициенты!$E$2:$R$300,10,FALSE)</f>
        <v>0</v>
      </c>
      <c r="P41" s="34">
        <f>VLOOKUP(C41,коэффициенты!$E$2:$R$300,11,FALSE)</f>
        <v>0</v>
      </c>
      <c r="Q41" s="34">
        <f>VLOOKUP(C41,коэффициенты!$E$2:$R$300,12,FALSE)</f>
        <v>30</v>
      </c>
      <c r="R41" s="34">
        <f>VLOOKUP(C41,коэффициенты!$E$2:$R$300,13,FALSE)</f>
        <v>30</v>
      </c>
      <c r="S41" s="34">
        <f>VLOOKUP(C41,коэффициенты!$E$2:$R$300,14,FALSE)</f>
        <v>0</v>
      </c>
      <c r="T41" s="34">
        <f>VLOOKUP(C41,коэффициенты!$E$2:$S$300,15,FALSE)</f>
        <v>0</v>
      </c>
      <c r="U41" s="34">
        <f>VLOOKUP(C41,коэффициенты!$E$2:$U$300,16,FALSE)</f>
        <v>130</v>
      </c>
      <c r="V41" s="34">
        <f>VLOOKUP(C41,коэффициенты!$E$2:$U$300,17,FALSE)</f>
        <v>0</v>
      </c>
      <c r="W41" s="36">
        <f>D41-E41+TIME(0,F41+G41,0)-TIME(0,H41,0)+I41+TIME(0,SUM(J41:M41),0)-TIME(0,SUM(N41:V41),0)</f>
        <v>0.9881134259259258</v>
      </c>
      <c r="X41" s="37"/>
      <c r="Y41" s="37"/>
      <c r="Z41" s="37"/>
      <c r="AA41" s="37"/>
      <c r="AB41" s="32">
        <v>0.35207175925925926</v>
      </c>
      <c r="AC41" s="32">
        <v>0.3350462962962963</v>
      </c>
      <c r="AD41" s="32">
        <v>0.32144675925925925</v>
      </c>
      <c r="AE41" s="37"/>
      <c r="AF41" s="32">
        <v>0.308599537037037</v>
      </c>
      <c r="AG41" s="32">
        <v>0.3103472222222222</v>
      </c>
      <c r="AH41" s="32">
        <v>0.2940625</v>
      </c>
      <c r="AI41" s="41">
        <v>1</v>
      </c>
      <c r="AJ41" s="41">
        <v>1</v>
      </c>
      <c r="AK41" s="32">
        <v>0.06050925925925926</v>
      </c>
      <c r="AL41" s="32">
        <v>0.08310185185185186</v>
      </c>
      <c r="AM41" s="32">
        <v>0.11434027777777778</v>
      </c>
      <c r="AN41" s="32">
        <v>0.1845949074074074</v>
      </c>
      <c r="AO41" s="32">
        <v>0.20065972222222225</v>
      </c>
      <c r="AP41" s="37">
        <v>0.20065972222222225</v>
      </c>
      <c r="AQ41" s="32">
        <v>0.20928240740740742</v>
      </c>
    </row>
    <row r="42" spans="1:43" ht="13.5">
      <c r="A42" s="29">
        <v>39</v>
      </c>
      <c r="B42" s="30" t="s">
        <v>487</v>
      </c>
      <c r="C42" s="31" t="s">
        <v>36</v>
      </c>
      <c r="D42" s="31" t="s">
        <v>488</v>
      </c>
      <c r="E42" s="32">
        <f>Z42-Y42+AP42-AO42</f>
        <v>0.012754629629629616</v>
      </c>
      <c r="F42" s="33">
        <f>(10-COUNT(Y42,AB42,AC42,AD42,AF42,AH42,AI42,AK42,AM42,AO42))*коэффициенты!$B$2</f>
        <v>0</v>
      </c>
      <c r="G42" s="34">
        <f>((SIGN(AA42)*-1)+1)*коэффициенты!$B$3+((SIGN(AG42)*-1)+1)*коэффициенты!$B$4+((SIGN(AJ42)*-1)+1)*коэффициенты!$B$5+((SIGN(AL42)*-1)+1)*коэффициенты!$B$6+((SIGN(AN42)*-1)+1)*коэффициенты!$B$7+((SIGN(AQ42)*-1)+1)*коэффициенты!$B$8</f>
        <v>0</v>
      </c>
      <c r="H42" s="34">
        <f>SIGN(AE42)*коэффициенты!$B$4</f>
        <v>30</v>
      </c>
      <c r="I42" s="35">
        <f>IF(AA42&gt;0,(AA42-Z42)*коэффициенты!$B$13)+IF(AL42&gt;0,(AL42-AK42)*коэффициенты!$B$14)+IF(AN42&gt;0,(AN42-AM42)*коэффициенты!$B$15)</f>
        <v>0.5500578703703702</v>
      </c>
      <c r="J42" s="34">
        <f>VLOOKUP(C42,коэффициенты!$E$2:$R$300,5,FALSE)</f>
        <v>30</v>
      </c>
      <c r="K42" s="34">
        <f>VLOOKUP(C42,коэффициенты!$E$2:$R$300,6,FALSE)</f>
        <v>360</v>
      </c>
      <c r="L42" s="34">
        <f>VLOOKUP(C42,коэффициенты!$E$2:$R$300,7,FALSE)</f>
        <v>0</v>
      </c>
      <c r="M42" s="34">
        <f>VLOOKUP(C42,коэффициенты!$E$2:$R$300,8,FALSE)</f>
        <v>0</v>
      </c>
      <c r="N42" s="34">
        <f>VLOOKUP(C42,коэффициенты!$E$2:$R$300,9,FALSE)</f>
        <v>30</v>
      </c>
      <c r="O42" s="34">
        <f>VLOOKUP(C42,коэффициенты!$E$2:$R$300,10,FALSE)</f>
        <v>60</v>
      </c>
      <c r="P42" s="34">
        <f>VLOOKUP(C42,коэффициенты!$E$2:$R$300,11,FALSE)</f>
        <v>45</v>
      </c>
      <c r="Q42" s="34">
        <f>VLOOKUP(C42,коэффициенты!$E$2:$R$300,12,FALSE)</f>
        <v>0</v>
      </c>
      <c r="R42" s="34">
        <f>VLOOKUP(C42,коэффициенты!$E$2:$R$300,13,FALSE)</f>
        <v>30</v>
      </c>
      <c r="S42" s="34">
        <f>VLOOKUP(C42,коэффициенты!$E$2:$R$300,14,FALSE)</f>
        <v>30</v>
      </c>
      <c r="T42" s="34">
        <f>VLOOKUP(C42,коэффициенты!$E$2:$S$300,15,FALSE)</f>
        <v>0</v>
      </c>
      <c r="U42" s="34">
        <f>VLOOKUP(C42,коэффициенты!$E$2:$U$300,16,FALSE)</f>
        <v>100</v>
      </c>
      <c r="V42" s="34">
        <f>VLOOKUP(C42,коэффициенты!$E$2:$U$300,17,FALSE)</f>
        <v>0</v>
      </c>
      <c r="W42" s="36">
        <f>D42-E42+TIME(0,F42+G42,0)-TIME(0,H42,0)+I42+TIME(0,SUM(J42:M42),0)-TIME(0,SUM(N42:V42),0)</f>
        <v>1.0583564814814812</v>
      </c>
      <c r="X42" s="37"/>
      <c r="Y42" s="32">
        <v>0.4370486111111111</v>
      </c>
      <c r="Z42" s="37">
        <v>0.4370486111111111</v>
      </c>
      <c r="AA42" s="32">
        <v>0.4378009259259259</v>
      </c>
      <c r="AB42" s="32">
        <v>0.41648148148148145</v>
      </c>
      <c r="AC42" s="32">
        <v>0.39155092592592594</v>
      </c>
      <c r="AD42" s="32">
        <v>0.37519675925925927</v>
      </c>
      <c r="AE42" s="32">
        <v>0.3767361111111111</v>
      </c>
      <c r="AF42" s="32">
        <v>0.358599537037037</v>
      </c>
      <c r="AG42" s="32">
        <v>0.36188657407407404</v>
      </c>
      <c r="AH42" s="32">
        <v>0.33594907407407404</v>
      </c>
      <c r="AI42" s="32">
        <v>0.31175925925925924</v>
      </c>
      <c r="AJ42" s="42">
        <v>0.31175925925925924</v>
      </c>
      <c r="AK42" s="32">
        <v>0.06126157407407407</v>
      </c>
      <c r="AL42" s="32">
        <v>0.11162037037037037</v>
      </c>
      <c r="AM42" s="32">
        <v>0.1394212962962963</v>
      </c>
      <c r="AN42" s="32">
        <v>0.22488425925925926</v>
      </c>
      <c r="AO42" s="32">
        <v>0.2392824074074074</v>
      </c>
      <c r="AP42" s="32">
        <v>0.252037037037037</v>
      </c>
      <c r="AQ42" s="32">
        <v>0.2557175925925926</v>
      </c>
    </row>
    <row r="43" spans="1:43" ht="13.5">
      <c r="A43" s="29">
        <v>40</v>
      </c>
      <c r="B43" s="30" t="s">
        <v>453</v>
      </c>
      <c r="C43" s="31" t="s">
        <v>47</v>
      </c>
      <c r="D43" s="31" t="s">
        <v>454</v>
      </c>
      <c r="E43" s="32">
        <f>Z43-Y43+AP43-AO43</f>
        <v>0.014756944444444475</v>
      </c>
      <c r="F43" s="33">
        <f>(10-COUNT(Y43,AB43,AC43,AD43,AF43,AH43,AI43,AK43,AM43,AO43))*коэффициенты!$B$2</f>
        <v>240</v>
      </c>
      <c r="G43" s="34">
        <f>((SIGN(AA43)*-1)+1)*коэффициенты!$B$3+((SIGN(AG43)*-1)+1)*коэффициенты!$B$4+((SIGN(AJ43)*-1)+1)*коэффициенты!$B$5+((SIGN(AL43)*-1)+1)*коэффициенты!$B$6+((SIGN(AN43)*-1)+1)*коэффициенты!$B$7+((SIGN(AQ43)*-1)+1)*коэффициенты!$B$8</f>
        <v>120</v>
      </c>
      <c r="H43" s="34">
        <f>SIGN(AE43)*коэффициенты!$B$4</f>
        <v>30</v>
      </c>
      <c r="I43" s="35">
        <f>IF(AA43&gt;0,(AA43-Z43)*коэффициенты!$B$13)+IF(AL43&gt;0,(AL43-AK43)*коэффициенты!$B$14)+IF(AN43&gt;0,(AN43-AM43)*коэффициенты!$B$15)</f>
        <v>0.30624999999999997</v>
      </c>
      <c r="J43" s="34">
        <f>VLOOKUP(C43,коэффициенты!$E$2:$R$300,5,FALSE)</f>
        <v>0</v>
      </c>
      <c r="K43" s="34">
        <f>VLOOKUP(C43,коэффициенты!$E$2:$R$300,6,FALSE)</f>
        <v>480</v>
      </c>
      <c r="L43" s="34">
        <f>VLOOKUP(C43,коэффициенты!$E$2:$R$300,7,FALSE)</f>
        <v>0</v>
      </c>
      <c r="M43" s="34">
        <f>VLOOKUP(C43,коэффициенты!$E$2:$R$300,8,FALSE)</f>
        <v>0</v>
      </c>
      <c r="N43" s="34">
        <f>VLOOKUP(C43,коэффициенты!$E$2:$R$300,9,FALSE)</f>
        <v>30</v>
      </c>
      <c r="O43" s="34">
        <f>VLOOKUP(C43,коэффициенты!$E$2:$R$300,10,FALSE)</f>
        <v>60</v>
      </c>
      <c r="P43" s="34">
        <f>VLOOKUP(C43,коэффициенты!$E$2:$R$300,11,FALSE)</f>
        <v>60</v>
      </c>
      <c r="Q43" s="34">
        <f>VLOOKUP(C43,коэффициенты!$E$2:$R$300,12,FALSE)</f>
        <v>30</v>
      </c>
      <c r="R43" s="34">
        <f>VLOOKUP(C43,коэффициенты!$E$2:$R$300,13,FALSE)</f>
        <v>30</v>
      </c>
      <c r="S43" s="34">
        <f>VLOOKUP(C43,коэффициенты!$E$2:$R$300,14,FALSE)</f>
        <v>30</v>
      </c>
      <c r="T43" s="34">
        <f>VLOOKUP(C43,коэффициенты!$E$2:$S$300,15,FALSE)</f>
        <v>0</v>
      </c>
      <c r="U43" s="34">
        <f>VLOOKUP(C43,коэффициенты!$E$2:$U$300,16,FALSE)</f>
        <v>100</v>
      </c>
      <c r="V43" s="34">
        <f>VLOOKUP(C43,коэффициенты!$E$2:$U$300,17,FALSE)</f>
        <v>0</v>
      </c>
      <c r="W43" s="36">
        <f>D43-E43+TIME(0,F43+G43,0)-TIME(0,H43,0)+I43+TIME(0,SUM(J43:M43),0)-TIME(0,SUM(N43:V43),0)</f>
        <v>1.066747685185185</v>
      </c>
      <c r="X43" s="37"/>
      <c r="Y43" s="37"/>
      <c r="Z43" s="37"/>
      <c r="AA43" s="37"/>
      <c r="AB43" s="37"/>
      <c r="AC43" s="32">
        <v>0.4107986111111111</v>
      </c>
      <c r="AD43" s="32">
        <v>0.3923263888888889</v>
      </c>
      <c r="AE43" s="32">
        <v>0.3920601851851852</v>
      </c>
      <c r="AF43" s="32">
        <v>0.3684027777777778</v>
      </c>
      <c r="AG43" s="32">
        <v>0.37182870370370374</v>
      </c>
      <c r="AH43" s="32">
        <v>0.32738425925925924</v>
      </c>
      <c r="AI43" s="32">
        <v>0.3078356481481482</v>
      </c>
      <c r="AJ43" s="42">
        <v>0.3078356481481482</v>
      </c>
      <c r="AK43" s="32">
        <v>0.09423611111111112</v>
      </c>
      <c r="AL43" s="32">
        <v>0.13224537037037037</v>
      </c>
      <c r="AM43" s="32">
        <v>0.16512731481481482</v>
      </c>
      <c r="AN43" s="32">
        <v>0.20368055555555556</v>
      </c>
      <c r="AO43" s="32">
        <v>0.22394675925925925</v>
      </c>
      <c r="AP43" s="32">
        <v>0.23870370370370372</v>
      </c>
      <c r="AQ43" s="32">
        <v>0.24277777777777776</v>
      </c>
    </row>
    <row r="44" spans="1:43" ht="13.5">
      <c r="A44" s="29">
        <v>41</v>
      </c>
      <c r="B44" s="30" t="s">
        <v>465</v>
      </c>
      <c r="C44" s="31" t="s">
        <v>81</v>
      </c>
      <c r="D44" s="31" t="s">
        <v>529</v>
      </c>
      <c r="E44" s="32">
        <f>Z44-Y44+AP44-AO44</f>
        <v>0.010798611111111078</v>
      </c>
      <c r="F44" s="33">
        <f>(10-COUNT(Y44,AB44,AC44,AD44,AF44,AH44,AI44,AK44,AM44,AO44))*коэффициенты!$B$2</f>
        <v>120</v>
      </c>
      <c r="G44" s="34">
        <f>((SIGN(AA44)*-1)+1)*коэффициенты!$B$3+((SIGN(AG44)*-1)+1)*коэффициенты!$B$4+((SIGN(AJ44)*-1)+1)*коэффициенты!$B$5+((SIGN(AL44)*-1)+1)*коэффициенты!$B$6+((SIGN(AN44)*-1)+1)*коэффициенты!$B$7+((SIGN(AQ44)*-1)+1)*коэффициенты!$B$8</f>
        <v>120</v>
      </c>
      <c r="H44" s="34">
        <f>SIGN(AE44)*коэффициенты!$B$4</f>
        <v>0</v>
      </c>
      <c r="I44" s="35">
        <f>IF(AA44&gt;0,(AA44-Z44)*коэффициенты!$B$13)+IF(AL44&gt;0,(AL44-AK44)*коэффициенты!$B$14)+IF(AN44&gt;0,(AN44-AM44)*коэффициенты!$B$15)</f>
        <v>0.14671296296296293</v>
      </c>
      <c r="J44" s="34">
        <f>VLOOKUP(C44,коэффициенты!$E$2:$R$300,5,FALSE)</f>
        <v>15</v>
      </c>
      <c r="K44" s="34">
        <f>VLOOKUP(C44,коэффициенты!$E$2:$R$300,6,FALSE)</f>
        <v>480</v>
      </c>
      <c r="L44" s="34">
        <f>VLOOKUP(C44,коэффициенты!$E$2:$R$300,7,FALSE)</f>
        <v>0</v>
      </c>
      <c r="M44" s="34">
        <f>VLOOKUP(C44,коэффициенты!$E$2:$R$300,8,FALSE)</f>
        <v>200</v>
      </c>
      <c r="N44" s="34">
        <f>VLOOKUP(C44,коэффициенты!$E$2:$R$300,9,FALSE)</f>
        <v>30</v>
      </c>
      <c r="O44" s="34">
        <f>VLOOKUP(C44,коэффициенты!$E$2:$R$300,10,FALSE)</f>
        <v>0</v>
      </c>
      <c r="P44" s="34">
        <f>VLOOKUP(C44,коэффициенты!$E$2:$R$300,11,FALSE)</f>
        <v>30</v>
      </c>
      <c r="Q44" s="34">
        <f>VLOOKUP(C44,коэффициенты!$E$2:$R$300,12,FALSE)</f>
        <v>30</v>
      </c>
      <c r="R44" s="34">
        <f>VLOOKUP(C44,коэффициенты!$E$2:$R$300,13,FALSE)</f>
        <v>30</v>
      </c>
      <c r="S44" s="34">
        <f>VLOOKUP(C44,коэффициенты!$E$2:$R$300,14,FALSE)</f>
        <v>0</v>
      </c>
      <c r="T44" s="34">
        <f>VLOOKUP(C44,коэффициенты!$E$2:$S$300,15,FALSE)</f>
        <v>0</v>
      </c>
      <c r="U44" s="34">
        <f>VLOOKUP(C44,коэффициенты!$E$2:$U$300,16,FALSE)</f>
        <v>90</v>
      </c>
      <c r="V44" s="34">
        <f>VLOOKUP(C44,коэффициенты!$E$2:$U$300,17,FALSE)</f>
        <v>23</v>
      </c>
      <c r="W44" s="36">
        <f>D44-E44+TIME(0,F44+G44,0)-TIME(0,H44,0)+I44+TIME(0,SUM(J44:M44),0)-TIME(0,SUM(N44:V44),0)</f>
        <v>1.0781828703703704</v>
      </c>
      <c r="X44" s="37"/>
      <c r="Y44" s="37"/>
      <c r="Z44" s="37"/>
      <c r="AA44" s="37"/>
      <c r="AB44" s="32">
        <v>0.36515046296296294</v>
      </c>
      <c r="AC44" s="32">
        <v>0.350474537037037</v>
      </c>
      <c r="AD44" s="32">
        <v>0.33534722222222224</v>
      </c>
      <c r="AE44" s="37"/>
      <c r="AF44" s="32">
        <v>0.12824074074074074</v>
      </c>
      <c r="AG44" s="32">
        <v>0.13</v>
      </c>
      <c r="AH44" s="32">
        <v>0.30979166666666663</v>
      </c>
      <c r="AI44" s="32">
        <v>0.3057638888888889</v>
      </c>
      <c r="AJ44" s="42">
        <v>0.3057638888888889</v>
      </c>
      <c r="AK44" s="32">
        <v>0.0634837962962963</v>
      </c>
      <c r="AL44" s="32">
        <v>0.0924074074074074</v>
      </c>
      <c r="AM44" s="32">
        <v>0.1754976851851852</v>
      </c>
      <c r="AN44" s="32">
        <v>0.18325231481481483</v>
      </c>
      <c r="AO44" s="32">
        <v>0.20099537037037038</v>
      </c>
      <c r="AP44" s="32">
        <v>0.21179398148148146</v>
      </c>
      <c r="AQ44" s="32">
        <v>0.21883101851851852</v>
      </c>
    </row>
    <row r="45" spans="1:43" ht="13.5">
      <c r="A45" s="29">
        <v>42</v>
      </c>
      <c r="B45" s="30" t="s">
        <v>479</v>
      </c>
      <c r="C45" s="31" t="s">
        <v>42</v>
      </c>
      <c r="D45" s="31" t="s">
        <v>480</v>
      </c>
      <c r="E45" s="32">
        <f>Z45-Y45+AP45-AO45</f>
        <v>0</v>
      </c>
      <c r="F45" s="33">
        <f>(10-COUNT(Y45,AB45,AC45,AD45,AF45,AH45,AI45,AK45,AM45,AO45))*коэффициенты!$B$2</f>
        <v>240</v>
      </c>
      <c r="G45" s="34">
        <f>((SIGN(AA45)*-1)+1)*коэффициенты!$B$3+((SIGN(AG45)*-1)+1)*коэффициенты!$B$4+((SIGN(AJ45)*-1)+1)*коэффициенты!$B$5+((SIGN(AL45)*-1)+1)*коэффициенты!$B$6+((SIGN(AN45)*-1)+1)*коэффициенты!$B$7+((SIGN(AQ45)*-1)+1)*коэффициенты!$B$8</f>
        <v>120</v>
      </c>
      <c r="H45" s="34">
        <f>SIGN(AE45)*коэффициенты!$B$4</f>
        <v>30</v>
      </c>
      <c r="I45" s="35">
        <f>IF(AA45&gt;0,(AA45-Z45)*коэффициенты!$B$13)+IF(AL45&gt;0,(AL45-AK45)*коэффициенты!$B$14)+IF(AN45&gt;0,(AN45-AM45)*коэффициенты!$B$15)</f>
        <v>0.31666666666666665</v>
      </c>
      <c r="J45" s="34">
        <f>VLOOKUP(C45,коэффициенты!$E$2:$R$300,5,FALSE)</f>
        <v>0</v>
      </c>
      <c r="K45" s="34">
        <f>VLOOKUP(C45,коэффициенты!$E$2:$R$300,6,FALSE)</f>
        <v>360</v>
      </c>
      <c r="L45" s="34">
        <f>VLOOKUP(C45,коэффициенты!$E$2:$R$300,7,FALSE)</f>
        <v>0</v>
      </c>
      <c r="M45" s="34">
        <f>VLOOKUP(C45,коэффициенты!$E$2:$R$300,8,FALSE)</f>
        <v>0</v>
      </c>
      <c r="N45" s="34">
        <f>VLOOKUP(C45,коэффициенты!$E$2:$R$300,9,FALSE)</f>
        <v>30</v>
      </c>
      <c r="O45" s="34">
        <f>VLOOKUP(C45,коэффициенты!$E$2:$R$300,10,FALSE)</f>
        <v>0</v>
      </c>
      <c r="P45" s="34">
        <f>VLOOKUP(C45,коэффициенты!$E$2:$R$300,11,FALSE)</f>
        <v>60</v>
      </c>
      <c r="Q45" s="34">
        <f>VLOOKUP(C45,коэффициенты!$E$2:$R$300,12,FALSE)</f>
        <v>30</v>
      </c>
      <c r="R45" s="34">
        <f>VLOOKUP(C45,коэффициенты!$E$2:$R$300,13,FALSE)</f>
        <v>30</v>
      </c>
      <c r="S45" s="34">
        <f>VLOOKUP(C45,коэффициенты!$E$2:$R$300,14,FALSE)</f>
        <v>0</v>
      </c>
      <c r="T45" s="34">
        <f>VLOOKUP(C45,коэффициенты!$E$2:$S$300,15,FALSE)</f>
        <v>0</v>
      </c>
      <c r="U45" s="34">
        <f>VLOOKUP(C45,коэффициенты!$E$2:$U$300,16,FALSE)</f>
        <v>0</v>
      </c>
      <c r="V45" s="34">
        <f>VLOOKUP(C45,коэффициенты!$E$2:$U$300,17,FALSE)</f>
        <v>0</v>
      </c>
      <c r="W45" s="36">
        <f>D45-E45+TIME(0,F45+G45,0)-TIME(0,H45,0)+I45+TIME(0,SUM(J45:M45),0)-TIME(0,SUM(N45:V45),0)</f>
        <v>1.1349305555555553</v>
      </c>
      <c r="X45" s="37"/>
      <c r="Y45" s="37"/>
      <c r="Z45" s="37"/>
      <c r="AA45" s="37"/>
      <c r="AB45" s="32">
        <v>0.3867824074074074</v>
      </c>
      <c r="AC45" s="37"/>
      <c r="AD45" s="32">
        <v>0.35206018518518517</v>
      </c>
      <c r="AE45" s="32">
        <v>0.3535300925925926</v>
      </c>
      <c r="AF45" s="32">
        <v>0.26296296296296295</v>
      </c>
      <c r="AG45" s="32">
        <v>0.2674884259259259</v>
      </c>
      <c r="AH45" s="32">
        <v>0.2735648148148148</v>
      </c>
      <c r="AI45" s="41">
        <v>1</v>
      </c>
      <c r="AJ45" s="41">
        <v>1</v>
      </c>
      <c r="AK45" s="32">
        <v>0.30126157407407406</v>
      </c>
      <c r="AL45" s="32">
        <v>0.33260416666666665</v>
      </c>
      <c r="AM45" s="32">
        <v>0.07270833333333333</v>
      </c>
      <c r="AN45" s="32">
        <v>0.12053240740740741</v>
      </c>
      <c r="AO45" s="32">
        <v>0.14114583333333333</v>
      </c>
      <c r="AP45" s="37">
        <v>0.14114583333333333</v>
      </c>
      <c r="AQ45" s="32">
        <v>0.14921296296296296</v>
      </c>
    </row>
    <row r="46" spans="1:43" ht="13.5">
      <c r="A46" s="29">
        <v>43</v>
      </c>
      <c r="B46" s="30" t="s">
        <v>481</v>
      </c>
      <c r="C46" s="31" t="s">
        <v>26</v>
      </c>
      <c r="D46" s="31" t="s">
        <v>482</v>
      </c>
      <c r="E46" s="32">
        <f>Z46-Y46+AP46-AO46</f>
        <v>0</v>
      </c>
      <c r="F46" s="33">
        <f>(10-COUNT(Y46,AB46,AC46,AD46,AF46,AH46,AI46,AK46,AM46,AO46))*коэффициенты!$B$2</f>
        <v>120</v>
      </c>
      <c r="G46" s="34">
        <f>((SIGN(AA46)*-1)+1)*коэффициенты!$B$3+((SIGN(AG46)*-1)+1)*коэффициенты!$B$4+((SIGN(AJ46)*-1)+1)*коэффициенты!$B$5+((SIGN(AL46)*-1)+1)*коэффициенты!$B$6+((SIGN(AN46)*-1)+1)*коэффициенты!$B$7+((SIGN(AQ46)*-1)+1)*коэффициенты!$B$8</f>
        <v>120</v>
      </c>
      <c r="H46" s="34">
        <f>SIGN(AE46)*коэффициенты!$B$4</f>
        <v>0</v>
      </c>
      <c r="I46" s="35">
        <f>IF(AA46&gt;0,(AA46-Z46)*коэффициенты!$B$13)+IF(AL46&gt;0,(AL46-AK46)*коэффициенты!$B$14)+IF(AN46&gt;0,(AN46-AM46)*коэффициенты!$B$15)</f>
        <v>0.3538888888888889</v>
      </c>
      <c r="J46" s="34">
        <f>VLOOKUP(C46,коэффициенты!$E$2:$R$300,5,FALSE)</f>
        <v>0</v>
      </c>
      <c r="K46" s="34">
        <f>VLOOKUP(C46,коэффициенты!$E$2:$R$300,6,FALSE)</f>
        <v>480</v>
      </c>
      <c r="L46" s="34">
        <f>VLOOKUP(C46,коэффициенты!$E$2:$R$300,7,FALSE)</f>
        <v>0</v>
      </c>
      <c r="M46" s="34">
        <f>VLOOKUP(C46,коэффициенты!$E$2:$R$300,8,FALSE)</f>
        <v>0</v>
      </c>
      <c r="N46" s="34">
        <f>VLOOKUP(C46,коэффициенты!$E$2:$R$300,9,FALSE)</f>
        <v>0</v>
      </c>
      <c r="O46" s="34">
        <f>VLOOKUP(C46,коэффициенты!$E$2:$R$300,10,FALSE)</f>
        <v>0</v>
      </c>
      <c r="P46" s="34">
        <f>VLOOKUP(C46,коэффициенты!$E$2:$R$300,11,FALSE)</f>
        <v>75</v>
      </c>
      <c r="Q46" s="34">
        <f>VLOOKUP(C46,коэффициенты!$E$2:$R$300,12,FALSE)</f>
        <v>30</v>
      </c>
      <c r="R46" s="34">
        <f>VLOOKUP(C46,коэффициенты!$E$2:$R$300,13,FALSE)</f>
        <v>30</v>
      </c>
      <c r="S46" s="34">
        <f>VLOOKUP(C46,коэффициенты!$E$2:$R$300,14,FALSE)</f>
        <v>0</v>
      </c>
      <c r="T46" s="34">
        <f>VLOOKUP(C46,коэффициенты!$E$2:$S$300,15,FALSE)</f>
        <v>60</v>
      </c>
      <c r="U46" s="34">
        <f>VLOOKUP(C46,коэффициенты!$E$2:$U$300,16,FALSE)</f>
        <v>80</v>
      </c>
      <c r="V46" s="34">
        <f>VLOOKUP(C46,коэффициенты!$E$2:$U$300,17,FALSE)</f>
        <v>0</v>
      </c>
      <c r="W46" s="36">
        <f>D46-E46+TIME(0,F46+G46,0)-TIME(0,H46,0)+I46+TIME(0,SUM(J46:M46),0)-TIME(0,SUM(N46:V46),0)</f>
        <v>1.1414236111111111</v>
      </c>
      <c r="X46" s="37"/>
      <c r="Y46" s="37"/>
      <c r="Z46" s="37"/>
      <c r="AA46" s="37"/>
      <c r="AB46" s="32">
        <v>0.3903935185185185</v>
      </c>
      <c r="AC46" s="32">
        <v>0.36737268518518523</v>
      </c>
      <c r="AD46" s="32">
        <v>0.34869212962962964</v>
      </c>
      <c r="AE46" s="37"/>
      <c r="AF46" s="32">
        <v>0.3341087962962963</v>
      </c>
      <c r="AG46" s="32">
        <v>0.33643518518518517</v>
      </c>
      <c r="AH46" s="32">
        <v>0.3164004629629629</v>
      </c>
      <c r="AI46" s="41">
        <v>1</v>
      </c>
      <c r="AJ46" s="41">
        <v>1</v>
      </c>
      <c r="AK46" s="32">
        <v>0.0503587962962963</v>
      </c>
      <c r="AL46" s="32">
        <v>0.089375</v>
      </c>
      <c r="AM46" s="32">
        <v>0.1196875</v>
      </c>
      <c r="AN46" s="32">
        <v>0.16914351851851853</v>
      </c>
      <c r="AO46" s="32">
        <v>0.19138888888888891</v>
      </c>
      <c r="AP46" s="37">
        <v>0.19138888888888891</v>
      </c>
      <c r="AQ46" s="32">
        <v>0.20908564814814815</v>
      </c>
    </row>
    <row r="47" spans="1:43" ht="13.5">
      <c r="A47" s="29">
        <v>44</v>
      </c>
      <c r="B47" s="30" t="s">
        <v>431</v>
      </c>
      <c r="C47" s="31" t="s">
        <v>79</v>
      </c>
      <c r="D47" s="31" t="s">
        <v>432</v>
      </c>
      <c r="E47" s="32">
        <f>Z47-Y47+AP47-AO47</f>
        <v>0.01052083333333334</v>
      </c>
      <c r="F47" s="33">
        <f>(10-COUNT(Y47,AB47,AC47,AD47,AF47,AH47,AI47,AK47,AM47,AO47))*коэффициенты!$B$2</f>
        <v>360</v>
      </c>
      <c r="G47" s="34">
        <f>((SIGN(AA47)*-1)+1)*коэффициенты!$B$3+((SIGN(AG47)*-1)+1)*коэффициенты!$B$4+((SIGN(AJ47)*-1)+1)*коэффициенты!$B$5+((SIGN(AL47)*-1)+1)*коэффициенты!$B$6+((SIGN(AN47)*-1)+1)*коэффициенты!$B$7+((SIGN(AQ47)*-1)+1)*коэффициенты!$B$8</f>
        <v>240</v>
      </c>
      <c r="H47" s="34">
        <f>SIGN(AE47)*коэффициенты!$B$4</f>
        <v>30</v>
      </c>
      <c r="I47" s="35">
        <f>IF(AA47&gt;0,(AA47-Z47)*коэффициенты!$B$13)+IF(AL47&gt;0,(AL47-AK47)*коэффициенты!$B$14)+IF(AN47&gt;0,(AN47-AM47)*коэффициенты!$B$15)</f>
        <v>0.24</v>
      </c>
      <c r="J47" s="34">
        <f>VLOOKUP(C47,коэффициенты!$E$2:$R$300,5,FALSE)</f>
        <v>0</v>
      </c>
      <c r="K47" s="34">
        <f>VLOOKUP(C47,коэффициенты!$E$2:$R$300,6,FALSE)</f>
        <v>600</v>
      </c>
      <c r="L47" s="34">
        <f>VLOOKUP(C47,коэффициенты!$E$2:$R$300,7,FALSE)</f>
        <v>0</v>
      </c>
      <c r="M47" s="34">
        <f>VLOOKUP(C47,коэффициенты!$E$2:$R$300,8,FALSE)</f>
        <v>0</v>
      </c>
      <c r="N47" s="34">
        <f>VLOOKUP(C47,коэффициенты!$E$2:$R$300,9,FALSE)</f>
        <v>30</v>
      </c>
      <c r="O47" s="34">
        <f>VLOOKUP(C47,коэффициенты!$E$2:$R$300,10,FALSE)</f>
        <v>60</v>
      </c>
      <c r="P47" s="34">
        <f>VLOOKUP(C47,коэффициенты!$E$2:$R$300,11,FALSE)</f>
        <v>75</v>
      </c>
      <c r="Q47" s="34">
        <f>VLOOKUP(C47,коэффициенты!$E$2:$R$300,12,FALSE)</f>
        <v>30</v>
      </c>
      <c r="R47" s="34">
        <f>VLOOKUP(C47,коэффициенты!$E$2:$R$300,13,FALSE)</f>
        <v>30</v>
      </c>
      <c r="S47" s="34">
        <f>VLOOKUP(C47,коэффициенты!$E$2:$R$300,14,FALSE)</f>
        <v>0</v>
      </c>
      <c r="T47" s="34">
        <f>VLOOKUP(C47,коэффициенты!$E$2:$S$300,15,FALSE)</f>
        <v>0</v>
      </c>
      <c r="U47" s="34">
        <f>VLOOKUP(C47,коэффициенты!$E$2:$U$300,16,FALSE)</f>
        <v>160</v>
      </c>
      <c r="V47" s="34">
        <f>VLOOKUP(C47,коэффициенты!$E$2:$U$300,17,FALSE)</f>
        <v>0</v>
      </c>
      <c r="W47" s="36">
        <f>D47-E47+TIME(0,F47+G47,0)-TIME(0,H47,0)+I47+TIME(0,SUM(J47:M47),0)-TIME(0,SUM(N47:V47),0)</f>
        <v>1.1910416666666668</v>
      </c>
      <c r="X47" s="37"/>
      <c r="Y47" s="37"/>
      <c r="Z47" s="37"/>
      <c r="AA47" s="37"/>
      <c r="AB47" s="37"/>
      <c r="AC47" s="32">
        <v>0.3810763888888889</v>
      </c>
      <c r="AD47" s="32">
        <v>0.3683680555555556</v>
      </c>
      <c r="AE47" s="32">
        <v>0.3693518518518519</v>
      </c>
      <c r="AF47" s="32">
        <v>0.3493981481481481</v>
      </c>
      <c r="AG47" s="32">
        <v>0.3537847222222222</v>
      </c>
      <c r="AH47" s="32">
        <v>0.33590277777777783</v>
      </c>
      <c r="AI47" s="37"/>
      <c r="AJ47" s="37"/>
      <c r="AK47" s="32">
        <v>0.06342592592592593</v>
      </c>
      <c r="AL47" s="32">
        <v>0.08341435185185185</v>
      </c>
      <c r="AM47" s="32">
        <v>0.1453472222222222</v>
      </c>
      <c r="AN47" s="32">
        <v>0.18535879629629629</v>
      </c>
      <c r="AO47" s="32">
        <v>0.20001157407407408</v>
      </c>
      <c r="AP47" s="32">
        <v>0.21053240740740742</v>
      </c>
      <c r="AQ47" s="32">
        <v>0.21436342592592594</v>
      </c>
    </row>
    <row r="48" spans="1:43" ht="13.5">
      <c r="A48" s="29">
        <v>45</v>
      </c>
      <c r="B48" s="30" t="s">
        <v>439</v>
      </c>
      <c r="C48" s="31" t="s">
        <v>70</v>
      </c>
      <c r="D48" s="31" t="s">
        <v>440</v>
      </c>
      <c r="E48" s="32">
        <f>Z48-Y48+AP48-AO48</f>
        <v>0.012442129629629595</v>
      </c>
      <c r="F48" s="33">
        <f>(10-COUNT(Y48,AB48,AC48,AD48,AF48,AH48,AI48,AK48,AM48,AO48))*коэффициенты!$B$2</f>
        <v>360</v>
      </c>
      <c r="G48" s="34">
        <f>((SIGN(AA48)*-1)+1)*коэффициенты!$B$3+((SIGN(AG48)*-1)+1)*коэффициенты!$B$4+((SIGN(AJ48)*-1)+1)*коэффициенты!$B$5+((SIGN(AL48)*-1)+1)*коэффициенты!$B$6+((SIGN(AN48)*-1)+1)*коэффициенты!$B$7+((SIGN(AQ48)*-1)+1)*коэффициенты!$B$8</f>
        <v>240</v>
      </c>
      <c r="H48" s="34">
        <f>SIGN(AE48)*коэффициенты!$B$4</f>
        <v>30</v>
      </c>
      <c r="I48" s="35">
        <f>IF(AA48&gt;0,(AA48-Z48)*коэффициенты!$B$13)+IF(AL48&gt;0,(AL48-AK48)*коэффициенты!$B$14)+IF(AN48&gt;0,(AN48-AM48)*коэффициенты!$B$15)</f>
        <v>0.20671296296296293</v>
      </c>
      <c r="J48" s="34">
        <f>VLOOKUP(C48,коэффициенты!$E$2:$R$300,5,FALSE)</f>
        <v>0</v>
      </c>
      <c r="K48" s="34">
        <f>VLOOKUP(C48,коэффициенты!$E$2:$R$300,6,FALSE)</f>
        <v>360</v>
      </c>
      <c r="L48" s="34">
        <f>VLOOKUP(C48,коэффициенты!$E$2:$R$300,7,FALSE)</f>
        <v>120</v>
      </c>
      <c r="M48" s="34">
        <f>VLOOKUP(C48,коэффициенты!$E$2:$R$300,8,FALSE)</f>
        <v>0</v>
      </c>
      <c r="N48" s="34">
        <f>VLOOKUP(C48,коэффициенты!$E$2:$R$300,9,FALSE)</f>
        <v>30</v>
      </c>
      <c r="O48" s="34">
        <f>VLOOKUP(C48,коэффициенты!$E$2:$R$300,10,FALSE)</f>
        <v>60</v>
      </c>
      <c r="P48" s="34">
        <f>VLOOKUP(C48,коэффициенты!$E$2:$R$300,11,FALSE)</f>
        <v>60</v>
      </c>
      <c r="Q48" s="34">
        <f>VLOOKUP(C48,коэффициенты!$E$2:$R$300,12,FALSE)</f>
        <v>30</v>
      </c>
      <c r="R48" s="34">
        <f>VLOOKUP(C48,коэффициенты!$E$2:$R$300,13,FALSE)</f>
        <v>30</v>
      </c>
      <c r="S48" s="34">
        <f>VLOOKUP(C48,коэффициенты!$E$2:$R$300,14,FALSE)</f>
        <v>30</v>
      </c>
      <c r="T48" s="34">
        <f>VLOOKUP(C48,коэффициенты!$E$2:$S$300,15,FALSE)</f>
        <v>0</v>
      </c>
      <c r="U48" s="34">
        <f>VLOOKUP(C48,коэффициенты!$E$2:$U$300,16,FALSE)</f>
        <v>0</v>
      </c>
      <c r="V48" s="34">
        <f>VLOOKUP(C48,коэффициенты!$E$2:$U$300,17,FALSE)</f>
        <v>4</v>
      </c>
      <c r="W48" s="36">
        <f>D48-E48+TIME(0,F48+G48,0)-TIME(0,H48,0)+I48+TIME(0,SUM(J48:M48),0)-TIME(0,SUM(N48:V48),0)</f>
        <v>1.1935300925925925</v>
      </c>
      <c r="X48" s="37"/>
      <c r="Y48" s="37"/>
      <c r="Z48" s="37"/>
      <c r="AA48" s="37"/>
      <c r="AB48" s="37"/>
      <c r="AC48" s="37"/>
      <c r="AD48" s="32">
        <v>0.40277777777777773</v>
      </c>
      <c r="AE48" s="32">
        <v>0.4044212962962963</v>
      </c>
      <c r="AF48" s="32">
        <v>0.1246875</v>
      </c>
      <c r="AG48" s="32">
        <v>0.12967592592592592</v>
      </c>
      <c r="AH48" s="32">
        <v>0.10165509259259259</v>
      </c>
      <c r="AI48" s="32">
        <v>0.26113425925925926</v>
      </c>
      <c r="AJ48" s="42">
        <v>0.26113425925925926</v>
      </c>
      <c r="AK48" s="32">
        <v>0.3867129629629629</v>
      </c>
      <c r="AL48" s="37"/>
      <c r="AM48" s="32">
        <v>0.26957175925925925</v>
      </c>
      <c r="AN48" s="32">
        <v>0.32125</v>
      </c>
      <c r="AO48" s="32">
        <v>0.23633101851851854</v>
      </c>
      <c r="AP48" s="32">
        <v>0.24877314814814813</v>
      </c>
      <c r="AQ48" s="32">
        <v>0.2528472222222222</v>
      </c>
    </row>
    <row r="49" spans="1:43" ht="13.5">
      <c r="A49" s="29">
        <v>46</v>
      </c>
      <c r="B49" s="30" t="s">
        <v>457</v>
      </c>
      <c r="C49" s="31" t="s">
        <v>94</v>
      </c>
      <c r="D49" s="31" t="s">
        <v>458</v>
      </c>
      <c r="E49" s="32">
        <f>Z49-Y49+AP49-AO49</f>
        <v>0.0030324074074074003</v>
      </c>
      <c r="F49" s="33">
        <f>(10-COUNT(Y49,AB49,AC49,AD49,AF49,AH49,AI49,AK49,AM49,AO49))*коэффициенты!$B$2</f>
        <v>360</v>
      </c>
      <c r="G49" s="34">
        <f>((SIGN(AA49)*-1)+1)*коэффициенты!$B$3+((SIGN(AG49)*-1)+1)*коэффициенты!$B$4+((SIGN(AJ49)*-1)+1)*коэффициенты!$B$5+((SIGN(AL49)*-1)+1)*коэффициенты!$B$6+((SIGN(AN49)*-1)+1)*коэффициенты!$B$7+((SIGN(AQ49)*-1)+1)*коэффициенты!$B$8</f>
        <v>120</v>
      </c>
      <c r="H49" s="34">
        <f>SIGN(AE49)*коэффициенты!$B$4</f>
        <v>30</v>
      </c>
      <c r="I49" s="35">
        <f>IF(AA49&gt;0,(AA49-Z49)*коэффициенты!$B$13)+IF(AL49&gt;0,(AL49-AK49)*коэффициенты!$B$14)+IF(AN49&gt;0,(AN49-AM49)*коэффициенты!$B$15)</f>
        <v>0.28412037037037036</v>
      </c>
      <c r="J49" s="34">
        <f>VLOOKUP(C49,коэффициенты!$E$2:$R$300,5,FALSE)</f>
        <v>0</v>
      </c>
      <c r="K49" s="34">
        <f>VLOOKUP(C49,коэффициенты!$E$2:$R$300,6,FALSE)</f>
        <v>480</v>
      </c>
      <c r="L49" s="34">
        <f>VLOOKUP(C49,коэффициенты!$E$2:$R$300,7,FALSE)</f>
        <v>0</v>
      </c>
      <c r="M49" s="34">
        <f>VLOOKUP(C49,коэффициенты!$E$2:$R$300,8,FALSE)</f>
        <v>0</v>
      </c>
      <c r="N49" s="34">
        <f>VLOOKUP(C49,коэффициенты!$E$2:$R$300,9,FALSE)</f>
        <v>30</v>
      </c>
      <c r="O49" s="34">
        <f>VLOOKUP(C49,коэффициенты!$E$2:$R$300,10,FALSE)</f>
        <v>0</v>
      </c>
      <c r="P49" s="34">
        <f>VLOOKUP(C49,коэффициенты!$E$2:$R$300,11,FALSE)</f>
        <v>75</v>
      </c>
      <c r="Q49" s="34">
        <f>VLOOKUP(C49,коэффициенты!$E$2:$R$300,12,FALSE)</f>
        <v>30</v>
      </c>
      <c r="R49" s="34">
        <f>VLOOKUP(C49,коэффициенты!$E$2:$R$300,13,FALSE)</f>
        <v>30</v>
      </c>
      <c r="S49" s="34">
        <f>VLOOKUP(C49,коэффициенты!$E$2:$R$300,14,FALSE)</f>
        <v>0</v>
      </c>
      <c r="T49" s="34">
        <f>VLOOKUP(C49,коэффициенты!$E$2:$S$300,15,FALSE)</f>
        <v>0</v>
      </c>
      <c r="U49" s="34">
        <f>VLOOKUP(C49,коэффициенты!$E$2:$U$300,16,FALSE)</f>
        <v>0</v>
      </c>
      <c r="V49" s="34">
        <f>VLOOKUP(C49,коэффициенты!$E$2:$U$300,17,FALSE)</f>
        <v>0</v>
      </c>
      <c r="W49" s="36">
        <f>D49-E49+TIME(0,F49+G49,0)-TIME(0,H49,0)+I49+TIME(0,SUM(J49:M49),0)-TIME(0,SUM(N49:V49),0)</f>
        <v>1.2160648148148148</v>
      </c>
      <c r="X49" s="37"/>
      <c r="Y49" s="37"/>
      <c r="Z49" s="37"/>
      <c r="AA49" s="37"/>
      <c r="AB49" s="37"/>
      <c r="AC49" s="37"/>
      <c r="AD49" s="32">
        <v>0.37363425925925925</v>
      </c>
      <c r="AE49" s="32">
        <v>0.3743402777777778</v>
      </c>
      <c r="AF49" s="32">
        <v>0.3553472222222222</v>
      </c>
      <c r="AG49" s="32">
        <v>0.358125</v>
      </c>
      <c r="AH49" s="32">
        <v>0.33391203703703703</v>
      </c>
      <c r="AI49" s="32">
        <v>0.279837962962963</v>
      </c>
      <c r="AJ49" s="32">
        <v>0.279837962962963</v>
      </c>
      <c r="AK49" s="32">
        <v>0.09119212962962964</v>
      </c>
      <c r="AL49" s="32">
        <v>0.11805555555555557</v>
      </c>
      <c r="AM49" s="32">
        <v>0.153125</v>
      </c>
      <c r="AN49" s="32">
        <v>0.19729166666666667</v>
      </c>
      <c r="AO49" s="32">
        <v>0.2252314814814815</v>
      </c>
      <c r="AP49" s="32">
        <v>0.2282638888888889</v>
      </c>
      <c r="AQ49" s="32">
        <v>0.2310185185185185</v>
      </c>
    </row>
    <row r="50" spans="1:43" ht="13.5">
      <c r="A50" s="29">
        <v>47</v>
      </c>
      <c r="B50" s="30" t="s">
        <v>421</v>
      </c>
      <c r="C50" s="31" t="s">
        <v>41</v>
      </c>
      <c r="D50" s="31" t="s">
        <v>422</v>
      </c>
      <c r="E50" s="32">
        <f>Z50-Y50+AP50-AO50</f>
        <v>0</v>
      </c>
      <c r="F50" s="33">
        <f>(10-COUNT(Y50,AB50,AC50,AD50,AF50,AH50,AI50,AK50,AM50,AO50))*коэффициенты!$B$2</f>
        <v>120</v>
      </c>
      <c r="G50" s="34">
        <f>((SIGN(AA50)*-1)+1)*коэффициенты!$B$3+((SIGN(AG50)*-1)+1)*коэффициенты!$B$4+((SIGN(AJ50)*-1)+1)*коэффициенты!$B$5+((SIGN(AL50)*-1)+1)*коэффициенты!$B$6+((SIGN(AN50)*-1)+1)*коэффициенты!$B$7+((SIGN(AQ50)*-1)+1)*коэффициенты!$B$8</f>
        <v>120</v>
      </c>
      <c r="H50" s="34">
        <f>SIGN(AE50)*коэффициенты!$B$4</f>
        <v>0</v>
      </c>
      <c r="I50" s="35">
        <f>IF(AA50&gt;0,(AA50-Z50)*коэффициенты!$B$13)+IF(AL50&gt;0,(AL50-AK50)*коэффициенты!$B$14)+IF(AN50&gt;0,(AN50-AM50)*коэффициенты!$B$15)</f>
        <v>0.23629629629629628</v>
      </c>
      <c r="J50" s="34">
        <f>VLOOKUP(C50,коэффициенты!$E$2:$R$300,5,FALSE)</f>
        <v>15</v>
      </c>
      <c r="K50" s="34">
        <f>VLOOKUP(C50,коэффициенты!$E$2:$R$300,6,FALSE)</f>
        <v>600</v>
      </c>
      <c r="L50" s="34">
        <f>VLOOKUP(C50,коэффициенты!$E$2:$R$300,7,FALSE)</f>
        <v>0</v>
      </c>
      <c r="M50" s="34">
        <f>VLOOKUP(C50,коэффициенты!$E$2:$R$300,8,FALSE)</f>
        <v>120</v>
      </c>
      <c r="N50" s="34">
        <f>VLOOKUP(C50,коэффициенты!$E$2:$R$300,9,FALSE)</f>
        <v>30</v>
      </c>
      <c r="O50" s="34">
        <f>VLOOKUP(C50,коэффициенты!$E$2:$R$300,10,FALSE)</f>
        <v>60</v>
      </c>
      <c r="P50" s="34">
        <f>VLOOKUP(C50,коэффициенты!$E$2:$R$300,11,FALSE)</f>
        <v>0</v>
      </c>
      <c r="Q50" s="34">
        <f>VLOOKUP(C50,коэффициенты!$E$2:$R$300,12,FALSE)</f>
        <v>0</v>
      </c>
      <c r="R50" s="34">
        <f>VLOOKUP(C50,коэффициенты!$E$2:$R$300,13,FALSE)</f>
        <v>30</v>
      </c>
      <c r="S50" s="34">
        <f>VLOOKUP(C50,коэффициенты!$E$2:$R$300,14,FALSE)</f>
        <v>0</v>
      </c>
      <c r="T50" s="34">
        <f>VLOOKUP(C50,коэффициенты!$E$2:$S$300,15,FALSE)</f>
        <v>0</v>
      </c>
      <c r="U50" s="34">
        <f>VLOOKUP(C50,коэффициенты!$E$2:$U$300,16,FALSE)</f>
        <v>70</v>
      </c>
      <c r="V50" s="34">
        <f>VLOOKUP(C50,коэффициенты!$E$2:$U$300,17,FALSE)</f>
        <v>0</v>
      </c>
      <c r="W50" s="36">
        <f>D50-E50+TIME(0,F50+G50,0)-TIME(0,H50,0)+I50+TIME(0,SUM(J50:M50),0)-TIME(0,SUM(N50:V50),0)</f>
        <v>1.2446412037037036</v>
      </c>
      <c r="X50" s="37"/>
      <c r="Y50" s="37"/>
      <c r="Z50" s="37"/>
      <c r="AA50" s="37"/>
      <c r="AB50" s="32">
        <v>0.3894097222222222</v>
      </c>
      <c r="AC50" s="32">
        <v>0.4068981481481482</v>
      </c>
      <c r="AD50" s="32">
        <v>0.3654861111111111</v>
      </c>
      <c r="AE50" s="37"/>
      <c r="AF50" s="32">
        <v>0.3509375</v>
      </c>
      <c r="AG50" s="32">
        <v>0.3538773148148148</v>
      </c>
      <c r="AH50" s="32">
        <v>0.3204513888888889</v>
      </c>
      <c r="AI50" s="42">
        <v>0.30069444444444443</v>
      </c>
      <c r="AJ50" s="42">
        <v>0.30069444444444443</v>
      </c>
      <c r="AK50" s="32">
        <v>0.06125</v>
      </c>
      <c r="AL50" s="32">
        <v>0.07884259259259259</v>
      </c>
      <c r="AM50" s="32">
        <v>0.17587962962962964</v>
      </c>
      <c r="AN50" s="41">
        <v>0.21736111111111112</v>
      </c>
      <c r="AO50" s="32">
        <v>0.20106481481481484</v>
      </c>
      <c r="AP50" s="37">
        <v>0.20106481481481484</v>
      </c>
      <c r="AQ50" s="32">
        <v>0.2109837962962963</v>
      </c>
    </row>
    <row r="51" spans="1:43" ht="13.5">
      <c r="A51" s="29">
        <v>48</v>
      </c>
      <c r="B51" s="30" t="s">
        <v>497</v>
      </c>
      <c r="C51" s="31" t="s">
        <v>78</v>
      </c>
      <c r="D51" s="31" t="s">
        <v>498</v>
      </c>
      <c r="E51" s="32">
        <f>Z51-Y51+AP51-AO51</f>
        <v>0.013472222222222219</v>
      </c>
      <c r="F51" s="33">
        <f>(10-COUNT(Y51,AB51,AC51,AD51,AF51,AH51,AI51,AK51,AM51,AO51))*коэффициенты!$B$2</f>
        <v>360</v>
      </c>
      <c r="G51" s="34">
        <f>((SIGN(AA51)*-1)+1)*коэффициенты!$B$3+((SIGN(AG51)*-1)+1)*коэффициенты!$B$4+((SIGN(AJ51)*-1)+1)*коэффициенты!$B$5+((SIGN(AL51)*-1)+1)*коэффициенты!$B$6+((SIGN(AN51)*-1)+1)*коэффициенты!$B$7+((SIGN(AQ51)*-1)+1)*коэффициенты!$B$8</f>
        <v>120</v>
      </c>
      <c r="H51" s="34">
        <f>SIGN(AE51)*коэффициенты!$B$4</f>
        <v>30</v>
      </c>
      <c r="I51" s="35">
        <f>IF(AA51&gt;0,(AA51-Z51)*коэффициенты!$B$13)+IF(AL51&gt;0,(AL51-AK51)*коэффициенты!$B$14)+IF(AN51&gt;0,(AN51-AM51)*коэффициенты!$B$15)</f>
        <v>0.3666666666666667</v>
      </c>
      <c r="J51" s="34">
        <f>VLOOKUP(C51,коэффициенты!$E$2:$R$300,5,FALSE)</f>
        <v>0</v>
      </c>
      <c r="K51" s="34">
        <f>VLOOKUP(C51,коэффициенты!$E$2:$R$300,6,FALSE)</f>
        <v>480</v>
      </c>
      <c r="L51" s="34">
        <f>VLOOKUP(C51,коэффициенты!$E$2:$R$300,7,FALSE)</f>
        <v>0</v>
      </c>
      <c r="M51" s="34">
        <f>VLOOKUP(C51,коэффициенты!$E$2:$R$300,8,FALSE)</f>
        <v>0</v>
      </c>
      <c r="N51" s="34">
        <f>VLOOKUP(C51,коэффициенты!$E$2:$R$300,9,FALSE)</f>
        <v>30</v>
      </c>
      <c r="O51" s="34">
        <f>VLOOKUP(C51,коэффициенты!$E$2:$R$300,10,FALSE)</f>
        <v>60</v>
      </c>
      <c r="P51" s="34">
        <f>VLOOKUP(C51,коэффициенты!$E$2:$R$300,11,FALSE)</f>
        <v>60</v>
      </c>
      <c r="Q51" s="34">
        <f>VLOOKUP(C51,коэффициенты!$E$2:$R$300,12,FALSE)</f>
        <v>30</v>
      </c>
      <c r="R51" s="34">
        <f>VLOOKUP(C51,коэффициенты!$E$2:$R$300,13,FALSE)</f>
        <v>30</v>
      </c>
      <c r="S51" s="34">
        <f>VLOOKUP(C51,коэффициенты!$E$2:$R$300,14,FALSE)</f>
        <v>0</v>
      </c>
      <c r="T51" s="34">
        <f>VLOOKUP(C51,коэффициенты!$E$2:$S$300,15,FALSE)</f>
        <v>0</v>
      </c>
      <c r="U51" s="34">
        <f>VLOOKUP(C51,коэффициенты!$E$2:$U$300,16,FALSE)</f>
        <v>0</v>
      </c>
      <c r="V51" s="34">
        <f>VLOOKUP(C51,коэффициенты!$E$2:$U$300,17,FALSE)</f>
        <v>0</v>
      </c>
      <c r="W51" s="36">
        <f>D51-E51+TIME(0,F51+G51,0)-TIME(0,H51,0)+I51+TIME(0,SUM(J51:M51),0)-TIME(0,SUM(N51:V51),0)</f>
        <v>1.2769097222222223</v>
      </c>
      <c r="X51" s="37"/>
      <c r="Y51" s="37"/>
      <c r="Z51" s="37"/>
      <c r="AA51" s="37"/>
      <c r="AB51" s="37"/>
      <c r="AC51" s="37"/>
      <c r="AD51" s="32">
        <v>0.38302083333333337</v>
      </c>
      <c r="AE51" s="32">
        <v>0.38538194444444446</v>
      </c>
      <c r="AF51" s="32">
        <v>0.36697916666666663</v>
      </c>
      <c r="AG51" s="32">
        <v>0.37026620370370367</v>
      </c>
      <c r="AH51" s="32">
        <v>0.3610648148148148</v>
      </c>
      <c r="AI51" s="32">
        <v>0.31864583333333335</v>
      </c>
      <c r="AJ51" s="42">
        <v>0.31864583333333335</v>
      </c>
      <c r="AK51" s="32">
        <v>0.08208333333333334</v>
      </c>
      <c r="AL51" s="32">
        <v>0.1237037037037037</v>
      </c>
      <c r="AM51" s="32">
        <v>0.1628587962962963</v>
      </c>
      <c r="AN51" s="32">
        <v>0.2129050925925926</v>
      </c>
      <c r="AO51" s="32">
        <v>0.22627314814814814</v>
      </c>
      <c r="AP51" s="32">
        <v>0.23974537037037036</v>
      </c>
      <c r="AQ51" s="32">
        <v>0.24606481481481482</v>
      </c>
    </row>
    <row r="52" spans="1:43" ht="13.5">
      <c r="A52" s="29">
        <v>49</v>
      </c>
      <c r="B52" s="30" t="s">
        <v>495</v>
      </c>
      <c r="C52" s="31" t="s">
        <v>84</v>
      </c>
      <c r="D52" s="31" t="s">
        <v>496</v>
      </c>
      <c r="E52" s="32">
        <f>Z52-Y52+AP52-AO52</f>
        <v>0.004641203703703745</v>
      </c>
      <c r="F52" s="33">
        <f>(10-COUNT(Y52,AB52,AC52,AD52,AF52,AH52,AI52,AK52,AM52,AO52))*коэффициенты!$B$2</f>
        <v>360</v>
      </c>
      <c r="G52" s="34">
        <f>((SIGN(AA52)*-1)+1)*коэффициенты!$B$3+((SIGN(AG52)*-1)+1)*коэффициенты!$B$4+((SIGN(AJ52)*-1)+1)*коэффициенты!$B$5+((SIGN(AL52)*-1)+1)*коэффициенты!$B$6+((SIGN(AN52)*-1)+1)*коэффициенты!$B$7+((SIGN(AQ52)*-1)+1)*коэффициенты!$B$8</f>
        <v>120</v>
      </c>
      <c r="H52" s="34">
        <f>SIGN(AE52)*коэффициенты!$B$4</f>
        <v>30</v>
      </c>
      <c r="I52" s="35">
        <f>IF(AA52&gt;0,(AA52-Z52)*коэффициенты!$B$13)+IF(AL52&gt;0,(AL52-AK52)*коэффициенты!$B$14)+IF(AN52&gt;0,(AN52-AM52)*коэффициенты!$B$15)</f>
        <v>0.40930555555555564</v>
      </c>
      <c r="J52" s="34">
        <f>VLOOKUP(C52,коэффициенты!$E$2:$R$300,5,FALSE)</f>
        <v>0</v>
      </c>
      <c r="K52" s="34">
        <f>VLOOKUP(C52,коэффициенты!$E$2:$R$300,6,FALSE)</f>
        <v>360</v>
      </c>
      <c r="L52" s="34">
        <f>VLOOKUP(C52,коэффициенты!$E$2:$R$300,7,FALSE)</f>
        <v>0</v>
      </c>
      <c r="M52" s="34">
        <f>VLOOKUP(C52,коэффициенты!$E$2:$R$300,8,FALSE)</f>
        <v>0</v>
      </c>
      <c r="N52" s="34">
        <f>VLOOKUP(C52,коэффициенты!$E$2:$R$300,9,FALSE)</f>
        <v>0</v>
      </c>
      <c r="O52" s="34">
        <f>VLOOKUP(C52,коэффициенты!$E$2:$R$300,10,FALSE)</f>
        <v>0</v>
      </c>
      <c r="P52" s="34">
        <f>VLOOKUP(C52,коэффициенты!$E$2:$R$300,11,FALSE)</f>
        <v>75</v>
      </c>
      <c r="Q52" s="34">
        <f>VLOOKUP(C52,коэффициенты!$E$2:$R$300,12,FALSE)</f>
        <v>30</v>
      </c>
      <c r="R52" s="34">
        <f>VLOOKUP(C52,коэффициенты!$E$2:$R$300,13,FALSE)</f>
        <v>30</v>
      </c>
      <c r="S52" s="34">
        <f>VLOOKUP(C52,коэффициенты!$E$2:$R$300,14,FALSE)</f>
        <v>0</v>
      </c>
      <c r="T52" s="34">
        <f>VLOOKUP(C52,коэффициенты!$E$2:$S$300,15,FALSE)</f>
        <v>0</v>
      </c>
      <c r="U52" s="34">
        <f>VLOOKUP(C52,коэффициенты!$E$2:$U$300,16,FALSE)</f>
        <v>0</v>
      </c>
      <c r="V52" s="34">
        <f>VLOOKUP(C52,коэффициенты!$E$2:$U$300,17,FALSE)</f>
        <v>0</v>
      </c>
      <c r="W52" s="36">
        <f>D52-E52+TIME(0,F52+G52,0)-TIME(0,H52,0)+I52+TIME(0,SUM(J52:M52),0)-TIME(0,SUM(N52:V52),0)</f>
        <v>1.2930671296296297</v>
      </c>
      <c r="X52" s="37"/>
      <c r="Y52" s="37"/>
      <c r="Z52" s="37"/>
      <c r="AA52" s="37"/>
      <c r="AB52" s="37"/>
      <c r="AC52" s="37"/>
      <c r="AD52" s="32">
        <v>0.37825231481481486</v>
      </c>
      <c r="AE52" s="32">
        <v>0.38202546296296297</v>
      </c>
      <c r="AF52" s="32">
        <v>0.33625</v>
      </c>
      <c r="AG52" s="32">
        <v>0.3394212962962963</v>
      </c>
      <c r="AH52" s="32">
        <v>0.3564699074074074</v>
      </c>
      <c r="AI52" s="41">
        <v>1</v>
      </c>
      <c r="AJ52" s="41">
        <v>1</v>
      </c>
      <c r="AK52" s="32">
        <v>0.0760300925925926</v>
      </c>
      <c r="AL52" s="32">
        <v>0.1283101851851852</v>
      </c>
      <c r="AM52" s="32">
        <v>0.1708333333333333</v>
      </c>
      <c r="AN52" s="32">
        <v>0.22087962962962962</v>
      </c>
      <c r="AO52" s="32">
        <v>0.23621527777777776</v>
      </c>
      <c r="AP52" s="32">
        <v>0.2408564814814815</v>
      </c>
      <c r="AQ52" s="32">
        <v>0.24368055555555557</v>
      </c>
    </row>
    <row r="53" spans="1:43" ht="13.5">
      <c r="A53" s="29">
        <v>50</v>
      </c>
      <c r="B53" s="30" t="s">
        <v>491</v>
      </c>
      <c r="C53" s="31" t="s">
        <v>62</v>
      </c>
      <c r="D53" s="31" t="s">
        <v>492</v>
      </c>
      <c r="E53" s="32">
        <f>Z53-Y53+AP53-AO53</f>
        <v>0.004641203703703689</v>
      </c>
      <c r="F53" s="33">
        <f>(10-COUNT(Y53,AB53,AC53,AD53,AF53,AH53,AI53,AK53,AM53,AO53))*коэффициенты!$B$2</f>
        <v>360</v>
      </c>
      <c r="G53" s="34">
        <f>((SIGN(AA53)*-1)+1)*коэффициенты!$B$3+((SIGN(AG53)*-1)+1)*коэффициенты!$B$4+((SIGN(AJ53)*-1)+1)*коэффициенты!$B$5+((SIGN(AL53)*-1)+1)*коэффициенты!$B$6+((SIGN(AN53)*-1)+1)*коэффициенты!$B$7+((SIGN(AQ53)*-1)+1)*коэффициенты!$B$8</f>
        <v>120</v>
      </c>
      <c r="H53" s="34">
        <f>SIGN(AE53)*коэффициенты!$B$4</f>
        <v>30</v>
      </c>
      <c r="I53" s="35">
        <f>IF(AA53&gt;0,(AA53-Z53)*коэффициенты!$B$13)+IF(AL53&gt;0,(AL53-AK53)*коэффициенты!$B$14)+IF(AN53&gt;0,(AN53-AM53)*коэффициенты!$B$15)</f>
        <v>0.34587962962962965</v>
      </c>
      <c r="J53" s="34">
        <f>VLOOKUP(C53,коэффициенты!$E$2:$R$300,5,FALSE)</f>
        <v>30</v>
      </c>
      <c r="K53" s="34">
        <f>VLOOKUP(C53,коэффициенты!$E$2:$R$300,6,FALSE)</f>
        <v>480</v>
      </c>
      <c r="L53" s="34">
        <f>VLOOKUP(C53,коэффициенты!$E$2:$R$300,7,FALSE)</f>
        <v>0</v>
      </c>
      <c r="M53" s="34">
        <f>VLOOKUP(C53,коэффициенты!$E$2:$R$300,8,FALSE)</f>
        <v>0</v>
      </c>
      <c r="N53" s="34">
        <f>VLOOKUP(C53,коэффициенты!$E$2:$R$300,9,FALSE)</f>
        <v>30</v>
      </c>
      <c r="O53" s="34">
        <f>VLOOKUP(C53,коэффициенты!$E$2:$R$300,10,FALSE)</f>
        <v>60</v>
      </c>
      <c r="P53" s="34">
        <f>VLOOKUP(C53,коэффициенты!$E$2:$R$300,11,FALSE)</f>
        <v>75</v>
      </c>
      <c r="Q53" s="34">
        <f>VLOOKUP(C53,коэффициенты!$E$2:$R$300,12,FALSE)</f>
        <v>30</v>
      </c>
      <c r="R53" s="34">
        <f>VLOOKUP(C53,коэффициенты!$E$2:$R$300,13,FALSE)</f>
        <v>30</v>
      </c>
      <c r="S53" s="34">
        <f>VLOOKUP(C53,коэффициенты!$E$2:$R$300,14,FALSE)</f>
        <v>0</v>
      </c>
      <c r="T53" s="34">
        <f>VLOOKUP(C53,коэффициенты!$E$2:$S$300,15,FALSE)</f>
        <v>0</v>
      </c>
      <c r="U53" s="34">
        <f>VLOOKUP(C53,коэффициенты!$E$2:$U$300,16,FALSE)</f>
        <v>0</v>
      </c>
      <c r="V53" s="34">
        <f>VLOOKUP(C53,коэффициенты!$E$2:$U$300,17,FALSE)</f>
        <v>0</v>
      </c>
      <c r="W53" s="36">
        <f>D53-E53+TIME(0,F53+G53,0)-TIME(0,H53,0)+I53+TIME(0,SUM(J53:M53),0)-TIME(0,SUM(N53:V53),0)</f>
        <v>1.3014699074074074</v>
      </c>
      <c r="X53" s="37"/>
      <c r="Y53" s="37"/>
      <c r="Z53" s="37"/>
      <c r="AA53" s="37"/>
      <c r="AB53" s="37"/>
      <c r="AC53" s="37"/>
      <c r="AD53" s="32">
        <v>0.41848379629629634</v>
      </c>
      <c r="AE53" s="32">
        <v>0.4181597222222222</v>
      </c>
      <c r="AF53" s="32">
        <v>0.4025810185185185</v>
      </c>
      <c r="AG53" s="32">
        <v>0.4047800925925926</v>
      </c>
      <c r="AH53" s="32">
        <v>0.3783449074074074</v>
      </c>
      <c r="AI53" s="32">
        <v>0.3426736111111111</v>
      </c>
      <c r="AJ53" s="42">
        <v>0.3426736111111111</v>
      </c>
      <c r="AK53" s="32">
        <v>0.08738425925925926</v>
      </c>
      <c r="AL53" s="32">
        <v>0.11025462962962962</v>
      </c>
      <c r="AM53" s="32">
        <v>0.14010416666666667</v>
      </c>
      <c r="AN53" s="32">
        <v>0.20370370370370372</v>
      </c>
      <c r="AO53" s="32">
        <v>0.22140046296296298</v>
      </c>
      <c r="AP53" s="32">
        <v>0.22604166666666667</v>
      </c>
      <c r="AQ53" s="32">
        <v>0.2348611111111111</v>
      </c>
    </row>
    <row r="54" spans="1:43" ht="13.5">
      <c r="A54" s="29">
        <v>51</v>
      </c>
      <c r="B54" s="30" t="s">
        <v>485</v>
      </c>
      <c r="C54" s="31" t="s">
        <v>67</v>
      </c>
      <c r="D54" s="31" t="s">
        <v>486</v>
      </c>
      <c r="E54" s="32">
        <f>Z54-Y54+AP54-AO54</f>
        <v>0.010486111111111085</v>
      </c>
      <c r="F54" s="33">
        <f>(10-COUNT(Y54,AB54,AC54,AD54,AF54,AH54,AI54,AK54,AM54,AO54))*коэффициенты!$B$2</f>
        <v>360</v>
      </c>
      <c r="G54" s="34">
        <f>((SIGN(AA54)*-1)+1)*коэффициенты!$B$3+((SIGN(AG54)*-1)+1)*коэффициенты!$B$4+((SIGN(AJ54)*-1)+1)*коэффициенты!$B$5+((SIGN(AL54)*-1)+1)*коэффициенты!$B$6+((SIGN(AN54)*-1)+1)*коэффициенты!$B$7+((SIGN(AQ54)*-1)+1)*коэффициенты!$B$8</f>
        <v>120</v>
      </c>
      <c r="H54" s="34">
        <f>SIGN(AE54)*коэффициенты!$B$4</f>
        <v>30</v>
      </c>
      <c r="I54" s="35">
        <f>IF(AA54&gt;0,(AA54-Z54)*коэффициенты!$B$13)+IF(AL54&gt;0,(AL54-AK54)*коэффициенты!$B$14)+IF(AN54&gt;0,(AN54-AM54)*коэффициенты!$B$15)</f>
        <v>0.34824074074074063</v>
      </c>
      <c r="J54" s="34">
        <f>VLOOKUP(C54,коэффициенты!$E$2:$R$300,5,FALSE)</f>
        <v>0</v>
      </c>
      <c r="K54" s="34">
        <f>VLOOKUP(C54,коэффициенты!$E$2:$R$300,6,FALSE)</f>
        <v>480</v>
      </c>
      <c r="L54" s="34">
        <f>VLOOKUP(C54,коэффициенты!$E$2:$R$300,7,FALSE)</f>
        <v>0</v>
      </c>
      <c r="M54" s="34">
        <f>VLOOKUP(C54,коэффициенты!$E$2:$R$300,8,FALSE)</f>
        <v>0</v>
      </c>
      <c r="N54" s="34">
        <f>VLOOKUP(C54,коэффициенты!$E$2:$R$300,9,FALSE)</f>
        <v>30</v>
      </c>
      <c r="O54" s="34">
        <f>VLOOKUP(C54,коэффициенты!$E$2:$R$300,10,FALSE)</f>
        <v>0</v>
      </c>
      <c r="P54" s="34">
        <f>VLOOKUP(C54,коэффициенты!$E$2:$R$300,11,FALSE)</f>
        <v>45</v>
      </c>
      <c r="Q54" s="34">
        <f>VLOOKUP(C54,коэффициенты!$E$2:$R$300,12,FALSE)</f>
        <v>30</v>
      </c>
      <c r="R54" s="34">
        <f>VLOOKUP(C54,коэффициенты!$E$2:$R$300,13,FALSE)</f>
        <v>30</v>
      </c>
      <c r="S54" s="34">
        <f>VLOOKUP(C54,коэффициенты!$E$2:$R$300,14,FALSE)</f>
        <v>0</v>
      </c>
      <c r="T54" s="34">
        <f>VLOOKUP(C54,коэффициенты!$E$2:$S$300,15,FALSE)</f>
        <v>0</v>
      </c>
      <c r="U54" s="34">
        <f>VLOOKUP(C54,коэффициенты!$E$2:$U$300,16,FALSE)</f>
        <v>0</v>
      </c>
      <c r="V54" s="34">
        <f>VLOOKUP(C54,коэффициенты!$E$2:$U$300,17,FALSE)</f>
        <v>0</v>
      </c>
      <c r="W54" s="36">
        <f>D54-E54+TIME(0,F54+G54,0)-TIME(0,H54,0)+I54+TIME(0,SUM(J54:M54),0)-TIME(0,SUM(N54:V54),0)</f>
        <v>1.3329166666666665</v>
      </c>
      <c r="X54" s="37"/>
      <c r="Y54" s="37"/>
      <c r="Z54" s="37"/>
      <c r="AA54" s="37"/>
      <c r="AB54" s="37"/>
      <c r="AC54" s="37"/>
      <c r="AD54" s="32">
        <v>0.4128472222222222</v>
      </c>
      <c r="AE54" s="32">
        <v>0.41368055555555555</v>
      </c>
      <c r="AF54" s="32">
        <v>0.37152777777777773</v>
      </c>
      <c r="AG54" s="32">
        <v>0.37524305555555554</v>
      </c>
      <c r="AH54" s="32">
        <v>0.39671296296296293</v>
      </c>
      <c r="AI54" s="32">
        <v>0.3374074074074074</v>
      </c>
      <c r="AJ54" s="42">
        <v>0.3374074074074074</v>
      </c>
      <c r="AK54" s="32">
        <v>0.07118055555555557</v>
      </c>
      <c r="AL54" s="32">
        <v>0.09489583333333333</v>
      </c>
      <c r="AM54" s="32">
        <v>0.1335300925925926</v>
      </c>
      <c r="AN54" s="32">
        <v>0.196875</v>
      </c>
      <c r="AO54" s="32">
        <v>0.2219212962962963</v>
      </c>
      <c r="AP54" s="32">
        <v>0.2324074074074074</v>
      </c>
      <c r="AQ54" s="32">
        <v>0.23829861111111109</v>
      </c>
    </row>
    <row r="55" spans="1:43" ht="13.5">
      <c r="A55" s="29">
        <v>52</v>
      </c>
      <c r="B55" s="30" t="s">
        <v>501</v>
      </c>
      <c r="C55" s="31" t="s">
        <v>29</v>
      </c>
      <c r="D55" s="31" t="s">
        <v>502</v>
      </c>
      <c r="E55" s="32">
        <f>Z55-Y55+AP55-AO55</f>
        <v>0.010497685185185235</v>
      </c>
      <c r="F55" s="33">
        <f>(10-COUNT(Y55,AB55,AC55,AD55,AF55,AH55,AI55,AK55,AM55,AO55))*коэффициенты!$B$2</f>
        <v>480</v>
      </c>
      <c r="G55" s="34">
        <f>((SIGN(AA55)*-1)+1)*коэффициенты!$B$3+((SIGN(AG55)*-1)+1)*коэффициенты!$B$4+((SIGN(AJ55)*-1)+1)*коэффициенты!$B$5+((SIGN(AL55)*-1)+1)*коэффициенты!$B$6+((SIGN(AN55)*-1)+1)*коэффициенты!$B$7+((SIGN(AQ55)*-1)+1)*коэффициенты!$B$8</f>
        <v>150</v>
      </c>
      <c r="H55" s="34">
        <f>SIGN(AE55)*коэффициенты!$B$4</f>
        <v>30</v>
      </c>
      <c r="I55" s="35">
        <f>IF(AA55&gt;0,(AA55-Z55)*коэффициенты!$B$13)+IF(AL55&gt;0,(AL55-AK55)*коэффициенты!$B$14)+IF(AN55&gt;0,(AN55-AM55)*коэффициенты!$B$15)</f>
        <v>0.3343055555555556</v>
      </c>
      <c r="J55" s="34">
        <f>VLOOKUP(C55,коэффициенты!$E$2:$R$300,5,FALSE)</f>
        <v>0</v>
      </c>
      <c r="K55" s="34">
        <f>VLOOKUP(C55,коэффициенты!$E$2:$R$300,6,FALSE)</f>
        <v>360</v>
      </c>
      <c r="L55" s="34">
        <f>VLOOKUP(C55,коэффициенты!$E$2:$R$300,7,FALSE)</f>
        <v>30</v>
      </c>
      <c r="M55" s="34">
        <f>VLOOKUP(C55,коэффициенты!$E$2:$R$300,8,FALSE)</f>
        <v>0</v>
      </c>
      <c r="N55" s="34">
        <f>VLOOKUP(C55,коэффициенты!$E$2:$R$300,9,FALSE)</f>
        <v>30</v>
      </c>
      <c r="O55" s="34">
        <f>VLOOKUP(C55,коэффициенты!$E$2:$R$300,10,FALSE)</f>
        <v>60</v>
      </c>
      <c r="P55" s="34">
        <f>VLOOKUP(C55,коэффициенты!$E$2:$R$300,11,FALSE)</f>
        <v>60</v>
      </c>
      <c r="Q55" s="34">
        <f>VLOOKUP(C55,коэффициенты!$E$2:$R$300,12,FALSE)</f>
        <v>30</v>
      </c>
      <c r="R55" s="34">
        <f>VLOOKUP(C55,коэффициенты!$E$2:$R$300,13,FALSE)</f>
        <v>30</v>
      </c>
      <c r="S55" s="34">
        <f>VLOOKUP(C55,коэффициенты!$E$2:$R$300,14,FALSE)</f>
        <v>30</v>
      </c>
      <c r="T55" s="34">
        <f>VLOOKUP(C55,коэффициенты!$E$2:$S$300,15,FALSE)</f>
        <v>0</v>
      </c>
      <c r="U55" s="34">
        <f>VLOOKUP(C55,коэффициенты!$E$2:$U$300,16,FALSE)</f>
        <v>0</v>
      </c>
      <c r="V55" s="34">
        <f>VLOOKUP(C55,коэффициенты!$E$2:$U$300,17,FALSE)</f>
        <v>0</v>
      </c>
      <c r="W55" s="36">
        <f>D55-E55+TIME(0,F55+G55,0)-TIME(0,H55,0)+I55+TIME(0,SUM(J55:M55),0)-TIME(0,SUM(N55:V55),0)</f>
        <v>1.3357986111111109</v>
      </c>
      <c r="X55" s="37"/>
      <c r="Y55" s="37"/>
      <c r="Z55" s="37"/>
      <c r="AA55" s="37"/>
      <c r="AB55" s="37"/>
      <c r="AC55" s="37"/>
      <c r="AD55" s="32">
        <v>0.45494212962962965</v>
      </c>
      <c r="AE55" s="32">
        <v>0.45837962962962964</v>
      </c>
      <c r="AF55" s="37"/>
      <c r="AG55" s="37"/>
      <c r="AH55" s="32">
        <v>0.4429976851851852</v>
      </c>
      <c r="AI55" s="32">
        <v>0.38556712962962963</v>
      </c>
      <c r="AJ55" s="42">
        <v>0.38556712962962963</v>
      </c>
      <c r="AK55" s="32">
        <v>0.08625</v>
      </c>
      <c r="AL55" s="32">
        <v>0.119375</v>
      </c>
      <c r="AM55" s="32">
        <v>0.18425925925925926</v>
      </c>
      <c r="AN55" s="32">
        <v>0.23471064814814815</v>
      </c>
      <c r="AO55" s="32">
        <v>0.25590277777777776</v>
      </c>
      <c r="AP55" s="32">
        <v>0.266400462962963</v>
      </c>
      <c r="AQ55" s="32">
        <v>0.2744212962962963</v>
      </c>
    </row>
    <row r="56" spans="1:43" ht="13.5">
      <c r="A56" s="29">
        <v>53</v>
      </c>
      <c r="B56" s="30" t="s">
        <v>468</v>
      </c>
      <c r="C56" s="31" t="s">
        <v>34</v>
      </c>
      <c r="D56" s="31" t="s">
        <v>469</v>
      </c>
      <c r="E56" s="32">
        <f>Z56-Y56+AP56-AO56</f>
        <v>0.01129629629629636</v>
      </c>
      <c r="F56" s="33">
        <f>(10-COUNT(Y56,AB56,AC56,AD56,AF56,AH56,AI56,AK56,AM56,AO56))*коэффициенты!$B$2</f>
        <v>360</v>
      </c>
      <c r="G56" s="34">
        <f>((SIGN(AA56)*-1)+1)*коэффициенты!$B$3+((SIGN(AG56)*-1)+1)*коэффициенты!$B$4+((SIGN(AJ56)*-1)+1)*коэффициенты!$B$5+((SIGN(AL56)*-1)+1)*коэффициенты!$B$6+((SIGN(AN56)*-1)+1)*коэффициенты!$B$7+((SIGN(AQ56)*-1)+1)*коэффициенты!$B$8</f>
        <v>120</v>
      </c>
      <c r="H56" s="34">
        <f>SIGN(AE56)*коэффициенты!$B$4</f>
        <v>30</v>
      </c>
      <c r="I56" s="35">
        <f>IF(AA56&gt;0,(AA56-Z56)*коэффициенты!$B$13)+IF(AL56&gt;0,(AL56-AK56)*коэффициенты!$B$14)+IF(AN56&gt;0,(AN56-AM56)*коэффициенты!$B$15)</f>
        <v>0.2847222222222225</v>
      </c>
      <c r="J56" s="34">
        <f>VLOOKUP(C56,коэффициенты!$E$2:$R$300,5,FALSE)</f>
        <v>0</v>
      </c>
      <c r="K56" s="34">
        <f>VLOOKUP(C56,коэффициенты!$E$2:$R$300,6,FALSE)</f>
        <v>600</v>
      </c>
      <c r="L56" s="34">
        <f>VLOOKUP(C56,коэффициенты!$E$2:$R$300,7,FALSE)</f>
        <v>0</v>
      </c>
      <c r="M56" s="34">
        <f>VLOOKUP(C56,коэффициенты!$E$2:$R$300,8,FALSE)</f>
        <v>0</v>
      </c>
      <c r="N56" s="34">
        <f>VLOOKUP(C56,коэффициенты!$E$2:$R$300,9,FALSE)</f>
        <v>30</v>
      </c>
      <c r="O56" s="34">
        <f>VLOOKUP(C56,коэффициенты!$E$2:$R$300,10,FALSE)</f>
        <v>60</v>
      </c>
      <c r="P56" s="34">
        <f>VLOOKUP(C56,коэффициенты!$E$2:$R$300,11,FALSE)</f>
        <v>30</v>
      </c>
      <c r="Q56" s="34">
        <f>VLOOKUP(C56,коэффициенты!$E$2:$R$300,12,FALSE)</f>
        <v>30</v>
      </c>
      <c r="R56" s="34">
        <f>VLOOKUP(C56,коэффициенты!$E$2:$R$300,13,FALSE)</f>
        <v>30</v>
      </c>
      <c r="S56" s="34">
        <f>VLOOKUP(C56,коэффициенты!$E$2:$R$300,14,FALSE)</f>
        <v>30</v>
      </c>
      <c r="T56" s="34">
        <f>VLOOKUP(C56,коэффициенты!$E$2:$S$300,15,FALSE)</f>
        <v>0</v>
      </c>
      <c r="U56" s="34">
        <f>VLOOKUP(C56,коэффициенты!$E$2:$U$300,16,FALSE)</f>
        <v>0</v>
      </c>
      <c r="V56" s="34">
        <f>VLOOKUP(C56,коэффициенты!$E$2:$U$300,17,FALSE)</f>
        <v>0</v>
      </c>
      <c r="W56" s="36">
        <f>D56-E56+TIME(0,F56+G56,0)-TIME(0,H56,0)+I56+TIME(0,SUM(J56:M56),0)-TIME(0,SUM(N56:V56),0)</f>
        <v>1.3378240740740743</v>
      </c>
      <c r="X56" s="37"/>
      <c r="Y56" s="37"/>
      <c r="Z56" s="37"/>
      <c r="AA56" s="37"/>
      <c r="AB56" s="37"/>
      <c r="AC56" s="37"/>
      <c r="AD56" s="32">
        <v>0.43391203703703707</v>
      </c>
      <c r="AE56" s="32">
        <v>0.4382986111111111</v>
      </c>
      <c r="AF56" s="32">
        <v>0.4143171296296296</v>
      </c>
      <c r="AG56" s="32">
        <v>0.4179745370370371</v>
      </c>
      <c r="AH56" s="32">
        <v>0.08586805555555556</v>
      </c>
      <c r="AI56" s="32">
        <v>0.38383101851851853</v>
      </c>
      <c r="AJ56" s="42">
        <v>0.38383101851851853</v>
      </c>
      <c r="AK56" s="32">
        <v>0.11423611111111111</v>
      </c>
      <c r="AL56" s="32">
        <v>0.13261574074074076</v>
      </c>
      <c r="AM56" s="32">
        <v>0.1954398148148148</v>
      </c>
      <c r="AN56" s="32">
        <v>0.24824074074074076</v>
      </c>
      <c r="AO56" s="32">
        <v>0.28420138888888885</v>
      </c>
      <c r="AP56" s="32">
        <v>0.2954976851851852</v>
      </c>
      <c r="AQ56" s="32">
        <v>0.30212962962962964</v>
      </c>
    </row>
    <row r="57" spans="1:43" ht="13.5">
      <c r="A57" s="29">
        <v>54</v>
      </c>
      <c r="B57" s="30" t="s">
        <v>477</v>
      </c>
      <c r="C57" s="31" t="s">
        <v>72</v>
      </c>
      <c r="D57" s="31" t="s">
        <v>478</v>
      </c>
      <c r="E57" s="32">
        <f>Z57-Y57+AP57-AO57</f>
        <v>0.008449074074074081</v>
      </c>
      <c r="F57" s="33">
        <f>(10-COUNT(Y57,AB57,AC57,AD57,AF57,AH57,AI57,AK57,AM57,AO57))*коэффициенты!$B$2</f>
        <v>480</v>
      </c>
      <c r="G57" s="34">
        <f>((SIGN(AA57)*-1)+1)*коэффициенты!$B$3+((SIGN(AG57)*-1)+1)*коэффициенты!$B$4+((SIGN(AJ57)*-1)+1)*коэффициенты!$B$5+((SIGN(AL57)*-1)+1)*коэффициенты!$B$6+((SIGN(AN57)*-1)+1)*коэффициенты!$B$7+((SIGN(AQ57)*-1)+1)*коэффициенты!$B$8</f>
        <v>120</v>
      </c>
      <c r="H57" s="34">
        <f>SIGN(AE57)*коэффициенты!$B$4</f>
        <v>30</v>
      </c>
      <c r="I57" s="35">
        <f>IF(AA57&gt;0,(AA57-Z57)*коэффициенты!$B$13)+IF(AL57&gt;0,(AL57-AK57)*коэффициенты!$B$14)+IF(AN57&gt;0,(AN57-AM57)*коэффициенты!$B$15)</f>
        <v>0.2833333333333333</v>
      </c>
      <c r="J57" s="34">
        <f>VLOOKUP(C57,коэффициенты!$E$2:$R$300,5,FALSE)</f>
        <v>0</v>
      </c>
      <c r="K57" s="34">
        <f>VLOOKUP(C57,коэффициенты!$E$2:$R$300,6,FALSE)</f>
        <v>600</v>
      </c>
      <c r="L57" s="34">
        <f>VLOOKUP(C57,коэффициенты!$E$2:$R$300,7,FALSE)</f>
        <v>0</v>
      </c>
      <c r="M57" s="34">
        <f>VLOOKUP(C57,коэффициенты!$E$2:$R$300,8,FALSE)</f>
        <v>0</v>
      </c>
      <c r="N57" s="34">
        <f>VLOOKUP(C57,коэффициенты!$E$2:$R$300,9,FALSE)</f>
        <v>30</v>
      </c>
      <c r="O57" s="34">
        <f>VLOOKUP(C57,коэффициенты!$E$2:$R$300,10,FALSE)</f>
        <v>60</v>
      </c>
      <c r="P57" s="34">
        <f>VLOOKUP(C57,коэффициенты!$E$2:$R$300,11,FALSE)</f>
        <v>75</v>
      </c>
      <c r="Q57" s="34">
        <f>VLOOKUP(C57,коэффициенты!$E$2:$R$300,12,FALSE)</f>
        <v>30</v>
      </c>
      <c r="R57" s="34">
        <f>VLOOKUP(C57,коэффициенты!$E$2:$R$300,13,FALSE)</f>
        <v>30</v>
      </c>
      <c r="S57" s="34">
        <f>VLOOKUP(C57,коэффициенты!$E$2:$R$300,14,FALSE)</f>
        <v>0</v>
      </c>
      <c r="T57" s="34">
        <f>VLOOKUP(C57,коэффициенты!$E$2:$S$300,15,FALSE)</f>
        <v>0</v>
      </c>
      <c r="U57" s="34">
        <f>VLOOKUP(C57,коэффициенты!$E$2:$U$300,16,FALSE)</f>
        <v>0</v>
      </c>
      <c r="V57" s="34">
        <f>VLOOKUP(C57,коэффициенты!$E$2:$U$300,17,FALSE)</f>
        <v>0</v>
      </c>
      <c r="W57" s="36">
        <f>D57-E57+TIME(0,F57+G57,0)-TIME(0,H57,0)+I57+TIME(0,SUM(J57:M57),0)-TIME(0,SUM(N57:V57),0)</f>
        <v>1.3471064814814815</v>
      </c>
      <c r="X57" s="37"/>
      <c r="Y57" s="37"/>
      <c r="Z57" s="37"/>
      <c r="AA57" s="37"/>
      <c r="AB57" s="37"/>
      <c r="AC57" s="37"/>
      <c r="AD57" s="32">
        <v>0.3747685185185185</v>
      </c>
      <c r="AE57" s="32">
        <v>0.3778472222222222</v>
      </c>
      <c r="AF57" s="32">
        <v>0.35284722222222226</v>
      </c>
      <c r="AG57" s="32">
        <v>0.35930555555555554</v>
      </c>
      <c r="AH57" s="37"/>
      <c r="AI57" s="32">
        <v>0.25729166666666664</v>
      </c>
      <c r="AJ57" s="42">
        <v>0.25729166666666664</v>
      </c>
      <c r="AK57" s="32">
        <v>0.050740740740740746</v>
      </c>
      <c r="AL57" s="32">
        <v>0.0701736111111111</v>
      </c>
      <c r="AM57" s="32">
        <v>0.1499189814814815</v>
      </c>
      <c r="AN57" s="32">
        <v>0.20131944444444447</v>
      </c>
      <c r="AO57" s="32">
        <v>0.22613425925925926</v>
      </c>
      <c r="AP57" s="32">
        <v>0.23458333333333334</v>
      </c>
      <c r="AQ57" s="32">
        <v>0.24195601851851853</v>
      </c>
    </row>
    <row r="58" spans="1:43" ht="13.5">
      <c r="A58" s="29">
        <v>55</v>
      </c>
      <c r="B58" s="30" t="s">
        <v>449</v>
      </c>
      <c r="C58" s="31" t="s">
        <v>86</v>
      </c>
      <c r="D58" s="31" t="s">
        <v>450</v>
      </c>
      <c r="E58" s="32">
        <f>Z58-Y58+AP58-AO58</f>
        <v>0.013946759259259256</v>
      </c>
      <c r="F58" s="33">
        <f>(10-COUNT(Y58,AB58,AC58,AD58,AF58,AH58,AI58,AK58,AM58,AO58))*коэффициенты!$B$2</f>
        <v>480</v>
      </c>
      <c r="G58" s="34">
        <f>((SIGN(AA58)*-1)+1)*коэффициенты!$B$3+((SIGN(AG58)*-1)+1)*коэффициенты!$B$4+((SIGN(AJ58)*-1)+1)*коэффициенты!$B$5+((SIGN(AL58)*-1)+1)*коэффициенты!$B$6+((SIGN(AN58)*-1)+1)*коэффициенты!$B$7+((SIGN(AQ58)*-1)+1)*коэффициенты!$B$8</f>
        <v>240</v>
      </c>
      <c r="H58" s="34">
        <f>SIGN(AE58)*коэффициенты!$B$4</f>
        <v>30</v>
      </c>
      <c r="I58" s="35">
        <f>IF(AA58&gt;0,(AA58-Z58)*коэффициенты!$B$13)+IF(AL58&gt;0,(AL58-AK58)*коэффициенты!$B$14)+IF(AN58&gt;0,(AN58-AM58)*коэффициенты!$B$15)</f>
        <v>0.2326851851851851</v>
      </c>
      <c r="J58" s="34">
        <f>VLOOKUP(C58,коэффициенты!$E$2:$R$300,5,FALSE)</f>
        <v>30</v>
      </c>
      <c r="K58" s="34">
        <f>VLOOKUP(C58,коэффициенты!$E$2:$R$300,6,FALSE)</f>
        <v>480</v>
      </c>
      <c r="L58" s="34">
        <f>VLOOKUP(C58,коэффициенты!$E$2:$R$300,7,FALSE)</f>
        <v>0</v>
      </c>
      <c r="M58" s="34">
        <f>VLOOKUP(C58,коэффициенты!$E$2:$R$300,8,FALSE)</f>
        <v>0</v>
      </c>
      <c r="N58" s="34">
        <f>VLOOKUP(C58,коэффициенты!$E$2:$R$300,9,FALSE)</f>
        <v>30</v>
      </c>
      <c r="O58" s="34">
        <f>VLOOKUP(C58,коэффициенты!$E$2:$R$300,10,FALSE)</f>
        <v>0</v>
      </c>
      <c r="P58" s="34">
        <f>VLOOKUP(C58,коэффициенты!$E$2:$R$300,11,FALSE)</f>
        <v>60</v>
      </c>
      <c r="Q58" s="34">
        <f>VLOOKUP(C58,коэффициенты!$E$2:$R$300,12,FALSE)</f>
        <v>30</v>
      </c>
      <c r="R58" s="34">
        <f>VLOOKUP(C58,коэффициенты!$E$2:$R$300,13,FALSE)</f>
        <v>30</v>
      </c>
      <c r="S58" s="34">
        <f>VLOOKUP(C58,коэффициенты!$E$2:$R$300,14,FALSE)</f>
        <v>0</v>
      </c>
      <c r="T58" s="34">
        <f>VLOOKUP(C58,коэффициенты!$E$2:$S$300,15,FALSE)</f>
        <v>0</v>
      </c>
      <c r="U58" s="34">
        <f>VLOOKUP(C58,коэффициенты!$E$2:$U$300,16,FALSE)</f>
        <v>0</v>
      </c>
      <c r="V58" s="34">
        <f>VLOOKUP(C58,коэффициенты!$E$2:$U$300,17,FALSE)</f>
        <v>0</v>
      </c>
      <c r="W58" s="36">
        <f>D58-E58+TIME(0,F58+G58,0)-TIME(0,H58,0)+I58+TIME(0,SUM(J58:M58),0)-TIME(0,SUM(N58:V58),0)</f>
        <v>1.3769791666666666</v>
      </c>
      <c r="X58" s="37"/>
      <c r="Y58" s="37"/>
      <c r="Z58" s="37"/>
      <c r="AA58" s="37"/>
      <c r="AB58" s="37"/>
      <c r="AC58" s="37"/>
      <c r="AD58" s="32">
        <v>0.36489583333333336</v>
      </c>
      <c r="AE58" s="32">
        <v>0.3670949074074074</v>
      </c>
      <c r="AF58" s="32">
        <v>0.33239583333333333</v>
      </c>
      <c r="AG58" s="32">
        <v>0.334537037037037</v>
      </c>
      <c r="AH58" s="32">
        <v>0.3424189814814815</v>
      </c>
      <c r="AI58" s="37"/>
      <c r="AJ58" s="37"/>
      <c r="AK58" s="32">
        <v>0.07278935185185186</v>
      </c>
      <c r="AL58" s="32">
        <v>0.09351851851851851</v>
      </c>
      <c r="AM58" s="32">
        <v>0.13646990740740741</v>
      </c>
      <c r="AN58" s="32">
        <v>0.17391203703703703</v>
      </c>
      <c r="AO58" s="32">
        <v>0.19006944444444443</v>
      </c>
      <c r="AP58" s="32">
        <v>0.20401620370370369</v>
      </c>
      <c r="AQ58" s="32">
        <v>0.20931712962962964</v>
      </c>
    </row>
    <row r="59" spans="1:43" ht="13.5">
      <c r="A59" s="29">
        <v>56</v>
      </c>
      <c r="B59" s="30" t="s">
        <v>472</v>
      </c>
      <c r="C59" s="31" t="s">
        <v>82</v>
      </c>
      <c r="D59" s="31" t="s">
        <v>471</v>
      </c>
      <c r="E59" s="32">
        <f>Z59-Y59+AP59-AO59</f>
        <v>0.006365740740740755</v>
      </c>
      <c r="F59" s="33">
        <f>(10-COUNT(Y59,AB59,AC59,AD59,AF59,AH59,AI59,AK59,AM59,AO59))*коэффициенты!$B$2</f>
        <v>360</v>
      </c>
      <c r="G59" s="34">
        <f>((SIGN(AA59)*-1)+1)*коэффициенты!$B$3+((SIGN(AG59)*-1)+1)*коэффициенты!$B$4+((SIGN(AJ59)*-1)+1)*коэффициенты!$B$5+((SIGN(AL59)*-1)+1)*коэффициенты!$B$6+((SIGN(AN59)*-1)+1)*коэффициенты!$B$7+((SIGN(AQ59)*-1)+1)*коэффициенты!$B$8</f>
        <v>120</v>
      </c>
      <c r="H59" s="34">
        <f>SIGN(AE59)*коэффициенты!$B$4</f>
        <v>0</v>
      </c>
      <c r="I59" s="35">
        <f>IF(AA59&gt;0,(AA59-Z59)*коэффициенты!$B$13)+IF(AL59&gt;0,(AL59-AK59)*коэффициенты!$B$14)+IF(AN59&gt;0,(AN59-AM59)*коэффициенты!$B$15)</f>
        <v>0.3227777777777777</v>
      </c>
      <c r="J59" s="34">
        <f>VLOOKUP(C59,коэффициенты!$E$2:$R$300,5,FALSE)</f>
        <v>60</v>
      </c>
      <c r="K59" s="34">
        <f>VLOOKUP(C59,коэффициенты!$E$2:$R$300,6,FALSE)</f>
        <v>600</v>
      </c>
      <c r="L59" s="34">
        <f>VLOOKUP(C59,коэффициенты!$E$2:$R$300,7,FALSE)</f>
        <v>0</v>
      </c>
      <c r="M59" s="34">
        <f>VLOOKUP(C59,коэффициенты!$E$2:$R$300,8,FALSE)</f>
        <v>0</v>
      </c>
      <c r="N59" s="34">
        <f>VLOOKUP(C59,коэффициенты!$E$2:$R$300,9,FALSE)</f>
        <v>0</v>
      </c>
      <c r="O59" s="34">
        <f>VLOOKUP(C59,коэффициенты!$E$2:$R$300,10,FALSE)</f>
        <v>60</v>
      </c>
      <c r="P59" s="34">
        <f>VLOOKUP(C59,коэффициенты!$E$2:$R$300,11,FALSE)</f>
        <v>45</v>
      </c>
      <c r="Q59" s="34">
        <f>VLOOKUP(C59,коэффициенты!$E$2:$R$300,12,FALSE)</f>
        <v>30</v>
      </c>
      <c r="R59" s="34">
        <f>VLOOKUP(C59,коэффициенты!$E$2:$R$300,13,FALSE)</f>
        <v>30</v>
      </c>
      <c r="S59" s="34">
        <f>VLOOKUP(C59,коэффициенты!$E$2:$R$300,14,FALSE)</f>
        <v>0</v>
      </c>
      <c r="T59" s="34">
        <f>VLOOKUP(C59,коэффициенты!$E$2:$S$300,15,FALSE)</f>
        <v>0</v>
      </c>
      <c r="U59" s="34">
        <f>VLOOKUP(C59,коэффициенты!$E$2:$U$300,16,FALSE)</f>
        <v>0</v>
      </c>
      <c r="V59" s="34">
        <f>VLOOKUP(C59,коэффициенты!$E$2:$U$300,17,FALSE)</f>
        <v>0</v>
      </c>
      <c r="W59" s="36">
        <f>D59-E59+TIME(0,F59+G59,0)-TIME(0,H59,0)+I59+TIME(0,SUM(J59:M59),0)-TIME(0,SUM(N59:V59),0)</f>
        <v>1.4088310185185184</v>
      </c>
      <c r="X59" s="37"/>
      <c r="Y59" s="37"/>
      <c r="Z59" s="37"/>
      <c r="AA59" s="37"/>
      <c r="AB59" s="37"/>
      <c r="AC59" s="37"/>
      <c r="AD59" s="32">
        <v>0.38182870370370375</v>
      </c>
      <c r="AE59" s="37"/>
      <c r="AF59" s="32">
        <v>0.36371527777777773</v>
      </c>
      <c r="AG59" s="32">
        <v>0.3669560185185185</v>
      </c>
      <c r="AH59" s="32">
        <v>0.33608796296296295</v>
      </c>
      <c r="AI59" s="32">
        <v>0.31561342592592595</v>
      </c>
      <c r="AJ59" s="42">
        <v>0.31561342592592595</v>
      </c>
      <c r="AK59" s="32">
        <v>0.0503587962962963</v>
      </c>
      <c r="AL59" s="32">
        <v>0.08083333333333333</v>
      </c>
      <c r="AM59" s="32">
        <v>0.13783564814814817</v>
      </c>
      <c r="AN59" s="32">
        <v>0.18805555555555556</v>
      </c>
      <c r="AO59" s="32">
        <v>0.21237268518518518</v>
      </c>
      <c r="AP59" s="32">
        <v>0.21873842592592593</v>
      </c>
      <c r="AQ59" s="32">
        <v>0.2248148148148148</v>
      </c>
    </row>
    <row r="60" spans="1:43" ht="13.5">
      <c r="A60" s="29">
        <v>57</v>
      </c>
      <c r="B60" s="30" t="s">
        <v>499</v>
      </c>
      <c r="C60" s="31" t="s">
        <v>46</v>
      </c>
      <c r="D60" s="31" t="s">
        <v>500</v>
      </c>
      <c r="E60" s="32">
        <f>Z60-Y60+AP60-AO60</f>
        <v>0.008634259259259203</v>
      </c>
      <c r="F60" s="33">
        <f>(10-COUNT(Y60,AB60,AC60,AD60,AF60,AH60,AI60,AK60,AM60,AO60))*коэффициенты!$B$2</f>
        <v>360</v>
      </c>
      <c r="G60" s="34">
        <f>((SIGN(AA60)*-1)+1)*коэффициенты!$B$3+((SIGN(AG60)*-1)+1)*коэффициенты!$B$4+((SIGN(AJ60)*-1)+1)*коэффициенты!$B$5+((SIGN(AL60)*-1)+1)*коэффициенты!$B$6+((SIGN(AN60)*-1)+1)*коэффициенты!$B$7+((SIGN(AQ60)*-1)+1)*коэффициенты!$B$8</f>
        <v>120</v>
      </c>
      <c r="H60" s="34">
        <f>SIGN(AE60)*коэффициенты!$B$4</f>
        <v>0</v>
      </c>
      <c r="I60" s="35">
        <f>IF(AA60&gt;0,(AA60-Z60)*коэффициенты!$B$13)+IF(AL60&gt;0,(AL60-AK60)*коэффициенты!$B$14)+IF(AN60&gt;0,(AN60-AM60)*коэффициенты!$B$15)</f>
        <v>0.40277777777777785</v>
      </c>
      <c r="J60" s="34">
        <f>VLOOKUP(C60,коэффициенты!$E$2:$R$300,5,FALSE)</f>
        <v>0</v>
      </c>
      <c r="K60" s="34">
        <f>VLOOKUP(C60,коэффициенты!$E$2:$R$300,6,FALSE)</f>
        <v>480</v>
      </c>
      <c r="L60" s="34">
        <f>VLOOKUP(C60,коэффициенты!$E$2:$R$300,7,FALSE)</f>
        <v>0</v>
      </c>
      <c r="M60" s="34">
        <f>VLOOKUP(C60,коэффициенты!$E$2:$R$300,8,FALSE)</f>
        <v>0</v>
      </c>
      <c r="N60" s="34">
        <f>VLOOKUP(C60,коэффициенты!$E$2:$R$300,9,FALSE)</f>
        <v>30</v>
      </c>
      <c r="O60" s="34">
        <f>VLOOKUP(C60,коэффициенты!$E$2:$R$300,10,FALSE)</f>
        <v>0</v>
      </c>
      <c r="P60" s="34">
        <f>VLOOKUP(C60,коэффициенты!$E$2:$R$300,11,FALSE)</f>
        <v>60</v>
      </c>
      <c r="Q60" s="34">
        <f>VLOOKUP(C60,коэффициенты!$E$2:$R$300,12,FALSE)</f>
        <v>30</v>
      </c>
      <c r="R60" s="34">
        <f>VLOOKUP(C60,коэффициенты!$E$2:$R$300,13,FALSE)</f>
        <v>30</v>
      </c>
      <c r="S60" s="34">
        <f>VLOOKUP(C60,коэффициенты!$E$2:$R$300,14,FALSE)</f>
        <v>0</v>
      </c>
      <c r="T60" s="34">
        <f>VLOOKUP(C60,коэффициенты!$E$2:$S$300,15,FALSE)</f>
        <v>0</v>
      </c>
      <c r="U60" s="34">
        <f>VLOOKUP(C60,коэффициенты!$E$2:$U$300,16,FALSE)</f>
        <v>0</v>
      </c>
      <c r="V60" s="34">
        <f>VLOOKUP(C60,коэффициенты!$E$2:$U$300,17,FALSE)</f>
        <v>0</v>
      </c>
      <c r="W60" s="36">
        <f>D60-E60+TIME(0,F60+G60,0)-TIME(0,H60,0)+I60+TIME(0,SUM(J60:M60),0)-TIME(0,SUM(N60:V60),0)</f>
        <v>1.416238425925926</v>
      </c>
      <c r="X60" s="37"/>
      <c r="Y60" s="37"/>
      <c r="Z60" s="37"/>
      <c r="AA60" s="37"/>
      <c r="AB60" s="37"/>
      <c r="AC60" s="37"/>
      <c r="AD60" s="32">
        <v>0.41630787037037037</v>
      </c>
      <c r="AE60" s="37"/>
      <c r="AF60" s="32">
        <v>0.39086805555555554</v>
      </c>
      <c r="AG60" s="32">
        <v>0.3965972222222222</v>
      </c>
      <c r="AH60" s="32">
        <v>0.40282407407407406</v>
      </c>
      <c r="AI60" s="32">
        <v>0.3586805555555555</v>
      </c>
      <c r="AJ60" s="42">
        <v>0.3586805555555555</v>
      </c>
      <c r="AK60" s="32">
        <v>0.10957175925925926</v>
      </c>
      <c r="AL60" s="32">
        <v>0.14858796296296298</v>
      </c>
      <c r="AM60" s="32">
        <v>0.1892476851851852</v>
      </c>
      <c r="AN60" s="32">
        <v>0.25092592592592594</v>
      </c>
      <c r="AO60" s="32">
        <v>0.26709490740740743</v>
      </c>
      <c r="AP60" s="32">
        <v>0.27572916666666664</v>
      </c>
      <c r="AQ60" s="32">
        <v>0.28020833333333334</v>
      </c>
    </row>
    <row r="61" spans="1:43" ht="13.5">
      <c r="A61" s="29">
        <v>58</v>
      </c>
      <c r="B61" s="30" t="s">
        <v>461</v>
      </c>
      <c r="C61" s="31" t="s">
        <v>69</v>
      </c>
      <c r="D61" s="31" t="s">
        <v>462</v>
      </c>
      <c r="E61" s="32">
        <f>Z61-Y61+AP61-AO61</f>
        <v>0.008495370370370348</v>
      </c>
      <c r="F61" s="33">
        <f>(10-COUNT(Y61,AB61,AC61,AD61,AF61,AH61,AI61,AK61,AM61,AO61))*коэффициенты!$B$2</f>
        <v>360</v>
      </c>
      <c r="G61" s="34">
        <f>((SIGN(AA61)*-1)+1)*коэффициенты!$B$3+((SIGN(AG61)*-1)+1)*коэффициенты!$B$4+((SIGN(AJ61)*-1)+1)*коэффициенты!$B$5+((SIGN(AL61)*-1)+1)*коэффициенты!$B$6+((SIGN(AN61)*-1)+1)*коэффициенты!$B$7+((SIGN(AQ61)*-1)+1)*коэффициенты!$B$8</f>
        <v>120</v>
      </c>
      <c r="H61" s="34">
        <f>SIGN(AE61)*коэффициенты!$B$4</f>
        <v>30</v>
      </c>
      <c r="I61" s="35">
        <f>IF(AA61&gt;0,(AA61-Z61)*коэффициенты!$B$13)+IF(AL61&gt;0,(AL61-AK61)*коэффициенты!$B$14)+IF(AN61&gt;0,(AN61-AM61)*коэффициенты!$B$15)</f>
        <v>0.2871296296296296</v>
      </c>
      <c r="J61" s="34">
        <f>VLOOKUP(C61,коэффициенты!$E$2:$R$300,5,FALSE)</f>
        <v>0</v>
      </c>
      <c r="K61" s="34">
        <f>VLOOKUP(C61,коэффициенты!$E$2:$R$300,6,FALSE)</f>
        <v>840</v>
      </c>
      <c r="L61" s="34">
        <f>VLOOKUP(C61,коэффициенты!$E$2:$R$300,7,FALSE)</f>
        <v>0</v>
      </c>
      <c r="M61" s="34">
        <f>VLOOKUP(C61,коэффициенты!$E$2:$R$300,8,FALSE)</f>
        <v>0</v>
      </c>
      <c r="N61" s="34">
        <f>VLOOKUP(C61,коэффициенты!$E$2:$R$300,9,FALSE)</f>
        <v>30</v>
      </c>
      <c r="O61" s="34">
        <f>VLOOKUP(C61,коэффициенты!$E$2:$R$300,10,FALSE)</f>
        <v>60</v>
      </c>
      <c r="P61" s="34">
        <f>VLOOKUP(C61,коэффициенты!$E$2:$R$300,11,FALSE)</f>
        <v>75</v>
      </c>
      <c r="Q61" s="34">
        <f>VLOOKUP(C61,коэффициенты!$E$2:$R$300,12,FALSE)</f>
        <v>30</v>
      </c>
      <c r="R61" s="34">
        <f>VLOOKUP(C61,коэффициенты!$E$2:$R$300,13,FALSE)</f>
        <v>30</v>
      </c>
      <c r="S61" s="34">
        <f>VLOOKUP(C61,коэффициенты!$E$2:$R$300,14,FALSE)</f>
        <v>0</v>
      </c>
      <c r="T61" s="34">
        <f>VLOOKUP(C61,коэффициенты!$E$2:$S$300,15,FALSE)</f>
        <v>0</v>
      </c>
      <c r="U61" s="34">
        <f>VLOOKUP(C61,коэффициенты!$E$2:$U$300,16,FALSE)</f>
        <v>0</v>
      </c>
      <c r="V61" s="34">
        <f>VLOOKUP(C61,коэффициенты!$E$2:$U$300,17,FALSE)</f>
        <v>0</v>
      </c>
      <c r="W61" s="36">
        <f>D61-E61+TIME(0,F61+G61,0)-TIME(0,H61,0)+I61+TIME(0,SUM(J61:M61),0)-TIME(0,SUM(N61:V61),0)</f>
        <v>1.447164351851852</v>
      </c>
      <c r="X61" s="37"/>
      <c r="Y61" s="37"/>
      <c r="Z61" s="37"/>
      <c r="AA61" s="37"/>
      <c r="AB61" s="37"/>
      <c r="AC61" s="37"/>
      <c r="AD61" s="32">
        <v>0.3939236111111111</v>
      </c>
      <c r="AE61" s="32">
        <v>0.39520833333333333</v>
      </c>
      <c r="AF61" s="32">
        <v>0.37952546296296297</v>
      </c>
      <c r="AG61" s="32">
        <v>0.3817592592592593</v>
      </c>
      <c r="AH61" s="32">
        <v>0.36092592592592593</v>
      </c>
      <c r="AI61" s="32">
        <v>0.1589699074074074</v>
      </c>
      <c r="AJ61" s="42">
        <v>0.1589699074074074</v>
      </c>
      <c r="AK61" s="32">
        <v>0.06989583333333334</v>
      </c>
      <c r="AL61" s="32">
        <v>0.1089699074074074</v>
      </c>
      <c r="AM61" s="32">
        <v>0.14810185185185185</v>
      </c>
      <c r="AN61" s="32">
        <v>0.18081018518518518</v>
      </c>
      <c r="AO61" s="32">
        <v>0.20475694444444445</v>
      </c>
      <c r="AP61" s="32">
        <v>0.2132523148148148</v>
      </c>
      <c r="AQ61" s="32">
        <v>0.22391203703703702</v>
      </c>
    </row>
    <row r="62" spans="1:43" ht="13.5">
      <c r="A62" s="29">
        <v>59</v>
      </c>
      <c r="B62" s="30" t="s">
        <v>503</v>
      </c>
      <c r="C62" s="31" t="s">
        <v>83</v>
      </c>
      <c r="D62" s="31" t="s">
        <v>504</v>
      </c>
      <c r="E62" s="32">
        <f>Z62-Y62+AP62-AO62</f>
        <v>0.00900462962962964</v>
      </c>
      <c r="F62" s="33">
        <f>(10-COUNT(Y62,AB62,AC62,AD62,AF62,AH62,AI62,AK62,AM62,AO62))*коэффициенты!$B$2</f>
        <v>360</v>
      </c>
      <c r="G62" s="34">
        <f>((SIGN(AA62)*-1)+1)*коэффициенты!$B$3+((SIGN(AG62)*-1)+1)*коэффициенты!$B$4+((SIGN(AJ62)*-1)+1)*коэффициенты!$B$5+((SIGN(AL62)*-1)+1)*коэффициенты!$B$6+((SIGN(AN62)*-1)+1)*коэффициенты!$B$7+((SIGN(AQ62)*-1)+1)*коэффициенты!$B$8</f>
        <v>120</v>
      </c>
      <c r="H62" s="34">
        <f>SIGN(AE62)*коэффициенты!$B$4</f>
        <v>30</v>
      </c>
      <c r="I62" s="35">
        <f>IF(AA62&gt;0,(AA62-Z62)*коэффициенты!$B$13)+IF(AL62&gt;0,(AL62-AK62)*коэффициенты!$B$14)+IF(AN62&gt;0,(AN62-AM62)*коэффициенты!$B$15)</f>
        <v>0.4514814814814815</v>
      </c>
      <c r="J62" s="34">
        <f>VLOOKUP(C62,коэффициенты!$E$2:$R$300,5,FALSE)</f>
        <v>45</v>
      </c>
      <c r="K62" s="34">
        <f>VLOOKUP(C62,коэффициенты!$E$2:$R$300,6,FALSE)</f>
        <v>720</v>
      </c>
      <c r="L62" s="34">
        <f>VLOOKUP(C62,коэффициенты!$E$2:$R$300,7,FALSE)</f>
        <v>0</v>
      </c>
      <c r="M62" s="34">
        <f>VLOOKUP(C62,коэффициенты!$E$2:$R$300,8,FALSE)</f>
        <v>0</v>
      </c>
      <c r="N62" s="34">
        <f>VLOOKUP(C62,коэффициенты!$E$2:$R$300,9,FALSE)</f>
        <v>30</v>
      </c>
      <c r="O62" s="34">
        <f>VLOOKUP(C62,коэффициенты!$E$2:$R$300,10,FALSE)</f>
        <v>60</v>
      </c>
      <c r="P62" s="34">
        <f>VLOOKUP(C62,коэффициенты!$E$2:$R$300,11,FALSE)</f>
        <v>60</v>
      </c>
      <c r="Q62" s="34">
        <f>VLOOKUP(C62,коэффициенты!$E$2:$R$300,12,FALSE)</f>
        <v>30</v>
      </c>
      <c r="R62" s="34">
        <f>VLOOKUP(C62,коэффициенты!$E$2:$R$300,13,FALSE)</f>
        <v>30</v>
      </c>
      <c r="S62" s="34">
        <f>VLOOKUP(C62,коэффициенты!$E$2:$R$300,14,FALSE)</f>
        <v>0</v>
      </c>
      <c r="T62" s="34">
        <f>VLOOKUP(C62,коэффициенты!$E$2:$S$300,15,FALSE)</f>
        <v>0</v>
      </c>
      <c r="U62" s="34">
        <f>VLOOKUP(C62,коэффициенты!$E$2:$U$300,16,FALSE)</f>
        <v>0</v>
      </c>
      <c r="V62" s="34">
        <f>VLOOKUP(C62,коэффициенты!$E$2:$U$300,17,FALSE)</f>
        <v>0</v>
      </c>
      <c r="W62" s="36">
        <f>D62-E62+TIME(0,F62+G62,0)-TIME(0,H62,0)+I62+TIME(0,SUM(J62:M62),0)-TIME(0,SUM(N62:V62),0)</f>
        <v>1.5610185185185186</v>
      </c>
      <c r="X62" s="37"/>
      <c r="Y62" s="37"/>
      <c r="Z62" s="37"/>
      <c r="AA62" s="37"/>
      <c r="AB62" s="37"/>
      <c r="AC62" s="37"/>
      <c r="AD62" s="32">
        <v>0.3903703703703704</v>
      </c>
      <c r="AE62" s="32">
        <v>0.39199074074074075</v>
      </c>
      <c r="AF62" s="32">
        <v>0.3698958333333333</v>
      </c>
      <c r="AG62" s="32">
        <v>0.3722569444444444</v>
      </c>
      <c r="AH62" s="32">
        <v>0.3372453703703704</v>
      </c>
      <c r="AI62" s="32">
        <v>0.31539351851851855</v>
      </c>
      <c r="AJ62" s="42">
        <v>0.31539351851851855</v>
      </c>
      <c r="AK62" s="32">
        <v>0.06584490740740741</v>
      </c>
      <c r="AL62" s="32">
        <v>0.12130787037037037</v>
      </c>
      <c r="AM62" s="32">
        <v>0.15528935185185186</v>
      </c>
      <c r="AN62" s="32">
        <v>0.21269675925925927</v>
      </c>
      <c r="AO62" s="32">
        <v>0.23037037037037036</v>
      </c>
      <c r="AP62" s="32">
        <v>0.239375</v>
      </c>
      <c r="AQ62" s="32">
        <v>0.24300925925925929</v>
      </c>
    </row>
    <row r="63" spans="1:43" ht="13.5">
      <c r="A63" s="29">
        <v>60</v>
      </c>
      <c r="B63" s="30" t="s">
        <v>451</v>
      </c>
      <c r="C63" s="31" t="s">
        <v>89</v>
      </c>
      <c r="D63" s="31" t="s">
        <v>452</v>
      </c>
      <c r="E63" s="32">
        <f>Z63-Y63+AP63-AO63</f>
        <v>0</v>
      </c>
      <c r="F63" s="33">
        <f>(10-COUNT(Y63,AB63,AC63,AD63,AF63,AH63,AI63,AK63,AM63,AO63))*коэффициенты!$B$2</f>
        <v>360</v>
      </c>
      <c r="G63" s="34">
        <f>((SIGN(AA63)*-1)+1)*коэффициенты!$B$3+((SIGN(AG63)*-1)+1)*коэффициенты!$B$4+((SIGN(AJ63)*-1)+1)*коэффициенты!$B$5+((SIGN(AL63)*-1)+1)*коэффициенты!$B$6+((SIGN(AN63)*-1)+1)*коэффициенты!$B$7+((SIGN(AQ63)*-1)+1)*коэффициенты!$B$8</f>
        <v>240</v>
      </c>
      <c r="H63" s="34">
        <f>SIGN(AE63)*коэффициенты!$B$4</f>
        <v>0</v>
      </c>
      <c r="I63" s="35">
        <f>IF(AA63&gt;0,(AA63-Z63)*коэффициенты!$B$13)+IF(AL63&gt;0,(AL63-AK63)*коэффициенты!$B$14)+IF(AN63&gt;0,(AN63-AM63)*коэффициенты!$B$15)</f>
        <v>0.11402777777777773</v>
      </c>
      <c r="J63" s="34">
        <f>VLOOKUP(C63,коэффициенты!$E$2:$R$300,5,FALSE)</f>
        <v>30</v>
      </c>
      <c r="K63" s="34">
        <f>VLOOKUP(C63,коэффициенты!$E$2:$R$300,6,FALSE)</f>
        <v>960</v>
      </c>
      <c r="L63" s="34">
        <f>VLOOKUP(C63,коэффициенты!$E$2:$R$300,7,FALSE)</f>
        <v>0</v>
      </c>
      <c r="M63" s="34">
        <f>VLOOKUP(C63,коэффициенты!$E$2:$R$300,8,FALSE)</f>
        <v>240</v>
      </c>
      <c r="N63" s="34">
        <f>VLOOKUP(C63,коэффициенты!$E$2:$R$300,9,FALSE)</f>
        <v>30</v>
      </c>
      <c r="O63" s="34">
        <f>VLOOKUP(C63,коэффициенты!$E$2:$R$300,10,FALSE)</f>
        <v>60</v>
      </c>
      <c r="P63" s="34">
        <f>VLOOKUP(C63,коэффициенты!$E$2:$R$300,11,FALSE)</f>
        <v>45</v>
      </c>
      <c r="Q63" s="34">
        <f>VLOOKUP(C63,коэффициенты!$E$2:$R$300,12,FALSE)</f>
        <v>30</v>
      </c>
      <c r="R63" s="34">
        <f>VLOOKUP(C63,коэффициенты!$E$2:$R$300,13,FALSE)</f>
        <v>30</v>
      </c>
      <c r="S63" s="34">
        <f>VLOOKUP(C63,коэффициенты!$E$2:$R$300,14,FALSE)</f>
        <v>0</v>
      </c>
      <c r="T63" s="34">
        <f>VLOOKUP(C63,коэффициенты!$E$2:$S$300,15,FALSE)</f>
        <v>0</v>
      </c>
      <c r="U63" s="34">
        <f>VLOOKUP(C63,коэффициенты!$E$2:$U$300,16,FALSE)</f>
        <v>80</v>
      </c>
      <c r="V63" s="34">
        <f>VLOOKUP(C63,коэффициенты!$E$2:$U$300,17,FALSE)</f>
        <v>0</v>
      </c>
      <c r="W63" s="36">
        <f>D63-E63+TIME(0,F63+G63,0)-TIME(0,H63,0)+I63+TIME(0,SUM(J63:M63),0)-TIME(0,SUM(N63:V63),0)</f>
        <v>1.6013888888888888</v>
      </c>
      <c r="X63" s="37"/>
      <c r="Y63" s="37"/>
      <c r="Z63" s="37"/>
      <c r="AA63" s="37"/>
      <c r="AB63" s="37"/>
      <c r="AC63" s="32">
        <v>0.37659722222222225</v>
      </c>
      <c r="AD63" s="32">
        <v>0.3571527777777778</v>
      </c>
      <c r="AE63" s="37"/>
      <c r="AF63" s="32">
        <v>0.12064814814814816</v>
      </c>
      <c r="AG63" s="32">
        <v>0.12528935185185186</v>
      </c>
      <c r="AH63" s="32">
        <v>0.1411226851851852</v>
      </c>
      <c r="AI63" s="37"/>
      <c r="AJ63" s="37"/>
      <c r="AK63" s="32">
        <v>0.17944444444444443</v>
      </c>
      <c r="AL63" s="32">
        <v>0.2083449074074074</v>
      </c>
      <c r="AM63" s="32">
        <v>0.24553240740740742</v>
      </c>
      <c r="AN63" s="41">
        <v>0.24513888888888888</v>
      </c>
      <c r="AO63" s="32">
        <v>0.2688657407407407</v>
      </c>
      <c r="AP63" s="37">
        <v>0.2688657407407407</v>
      </c>
      <c r="AQ63" s="32">
        <v>0.28155092592592595</v>
      </c>
    </row>
    <row r="64" spans="1:43" ht="13.5">
      <c r="A64" s="29">
        <v>61</v>
      </c>
      <c r="B64" s="30" t="s">
        <v>483</v>
      </c>
      <c r="C64" s="31" t="s">
        <v>97</v>
      </c>
      <c r="D64" s="31" t="s">
        <v>484</v>
      </c>
      <c r="E64" s="32">
        <f>Z64-Y64+AP64-AO64</f>
        <v>0.008506944444444442</v>
      </c>
      <c r="F64" s="33">
        <f>(10-COUNT(Y64,AB64,AC64,AD64,AF64,AH64,AI64,AK64,AM64,AO64))*коэффициенты!$B$2</f>
        <v>480</v>
      </c>
      <c r="G64" s="34">
        <f>((SIGN(AA64)*-1)+1)*коэффициенты!$B$3+((SIGN(AG64)*-1)+1)*коэффициенты!$B$4+((SIGN(AJ64)*-1)+1)*коэффициенты!$B$5+((SIGN(AL64)*-1)+1)*коэффициенты!$B$6+((SIGN(AN64)*-1)+1)*коэффициенты!$B$7+((SIGN(AQ64)*-1)+1)*коэффициенты!$B$8</f>
        <v>240</v>
      </c>
      <c r="H64" s="34">
        <f>SIGN(AE64)*коэффициенты!$B$4</f>
        <v>0</v>
      </c>
      <c r="I64" s="35">
        <f>IF(AA64&gt;0,(AA64-Z64)*коэффициенты!$B$13)+IF(AL64&gt;0,(AL64-AK64)*коэффициенты!$B$14)+IF(AN64&gt;0,(AN64-AM64)*коэффициенты!$B$15)</f>
        <v>0.24527777777777776</v>
      </c>
      <c r="J64" s="34">
        <f>VLOOKUP(C64,коэффициенты!$E$2:$R$300,5,FALSE)</f>
        <v>15</v>
      </c>
      <c r="K64" s="34">
        <f>VLOOKUP(C64,коэффициенты!$E$2:$R$300,6,FALSE)</f>
        <v>720</v>
      </c>
      <c r="L64" s="34">
        <f>VLOOKUP(C64,коэффициенты!$E$2:$R$300,7,FALSE)</f>
        <v>120</v>
      </c>
      <c r="M64" s="34">
        <f>VLOOKUP(C64,коэффициенты!$E$2:$R$300,8,FALSE)</f>
        <v>0</v>
      </c>
      <c r="N64" s="34">
        <f>VLOOKUP(C64,коэффициенты!$E$2:$R$300,9,FALSE)</f>
        <v>30</v>
      </c>
      <c r="O64" s="34">
        <f>VLOOKUP(C64,коэффициенты!$E$2:$R$300,10,FALSE)</f>
        <v>0</v>
      </c>
      <c r="P64" s="34">
        <f>VLOOKUP(C64,коэффициенты!$E$2:$R$300,11,FALSE)</f>
        <v>45</v>
      </c>
      <c r="Q64" s="34">
        <f>VLOOKUP(C64,коэффициенты!$E$2:$R$300,12,FALSE)</f>
        <v>30</v>
      </c>
      <c r="R64" s="34">
        <f>VLOOKUP(C64,коэффициенты!$E$2:$R$300,13,FALSE)</f>
        <v>30</v>
      </c>
      <c r="S64" s="34">
        <f>VLOOKUP(C64,коэффициенты!$E$2:$R$300,14,FALSE)</f>
        <v>0</v>
      </c>
      <c r="T64" s="34">
        <f>VLOOKUP(C64,коэффициенты!$E$2:$S$300,15,FALSE)</f>
        <v>0</v>
      </c>
      <c r="U64" s="34">
        <f>VLOOKUP(C64,коэффициенты!$E$2:$U$300,16,FALSE)</f>
        <v>0</v>
      </c>
      <c r="V64" s="34">
        <f>VLOOKUP(C64,коэффициенты!$E$2:$U$300,17,FALSE)</f>
        <v>0</v>
      </c>
      <c r="W64" s="36">
        <f>D64-E64+TIME(0,F64+G64,0)-TIME(0,H64,0)+I64+TIME(0,SUM(J64:M64),0)-TIME(0,SUM(N64:V64),0)</f>
        <v>1.6405555555555555</v>
      </c>
      <c r="X64" s="37"/>
      <c r="Y64" s="37"/>
      <c r="Z64" s="37"/>
      <c r="AA64" s="37"/>
      <c r="AB64" s="37"/>
      <c r="AC64" s="37"/>
      <c r="AD64" s="32">
        <v>0.37082175925925925</v>
      </c>
      <c r="AE64" s="37"/>
      <c r="AF64" s="32">
        <v>0.35550925925925925</v>
      </c>
      <c r="AG64" s="32">
        <v>0.3577199074074074</v>
      </c>
      <c r="AH64" s="37"/>
      <c r="AI64" s="32">
        <v>0.2962962962962963</v>
      </c>
      <c r="AJ64" s="42">
        <v>0.2962962962962963</v>
      </c>
      <c r="AK64" s="32">
        <v>0.34021990740740743</v>
      </c>
      <c r="AL64" s="37"/>
      <c r="AM64" s="32">
        <v>0.0792824074074074</v>
      </c>
      <c r="AN64" s="32">
        <v>0.14060185185185184</v>
      </c>
      <c r="AO64" s="32">
        <v>0.17226851851851852</v>
      </c>
      <c r="AP64" s="32">
        <v>0.18077546296296296</v>
      </c>
      <c r="AQ64" s="32">
        <v>0.1891087962962963</v>
      </c>
    </row>
    <row r="65" spans="1:43" ht="13.5">
      <c r="A65" s="29">
        <v>62</v>
      </c>
      <c r="B65" s="30" t="s">
        <v>513</v>
      </c>
      <c r="C65" s="31" t="s">
        <v>109</v>
      </c>
      <c r="D65" s="31" t="s">
        <v>514</v>
      </c>
      <c r="E65" s="32">
        <f>Z65-Y65+AP65-AO65</f>
        <v>0.0033101851851851938</v>
      </c>
      <c r="F65" s="33">
        <f>(10-COUNT(Y65,AB65,AC65,AD65,AF65,AH65,AI65,AK65,AM65,AO65))*коэффициенты!$B$2</f>
        <v>600</v>
      </c>
      <c r="G65" s="34">
        <f>((SIGN(AA65)*-1)+1)*коэффициенты!$B$3+((SIGN(AG65)*-1)+1)*коэффициенты!$B$4+((SIGN(AJ65)*-1)+1)*коэффициенты!$B$5+((SIGN(AL65)*-1)+1)*коэффициенты!$B$6+((SIGN(AN65)*-1)+1)*коэффициенты!$B$7+((SIGN(AQ65)*-1)+1)*коэффициенты!$B$8</f>
        <v>150</v>
      </c>
      <c r="H65" s="34">
        <f>SIGN(AE65)*коэффициенты!$B$4</f>
        <v>0</v>
      </c>
      <c r="I65" s="35">
        <f>IF(AA65&gt;0,(AA65-Z65)*коэффициенты!$B$13)+IF(AL65&gt;0,(AL65-AK65)*коэффициенты!$B$14)+IF(AN65&gt;0,(AN65-AM65)*коэффициенты!$B$15)</f>
        <v>0.4361574074074074</v>
      </c>
      <c r="J65" s="34">
        <f>VLOOKUP(C65,коэффициенты!$E$2:$R$300,5,FALSE)</f>
        <v>0</v>
      </c>
      <c r="K65" s="34">
        <f>VLOOKUP(C65,коэффициенты!$E$2:$R$300,6,FALSE)</f>
        <v>480</v>
      </c>
      <c r="L65" s="34">
        <f>VLOOKUP(C65,коэффициенты!$E$2:$R$300,7,FALSE)</f>
        <v>0</v>
      </c>
      <c r="M65" s="34">
        <f>VLOOKUP(C65,коэффициенты!$E$2:$R$300,8,FALSE)</f>
        <v>0</v>
      </c>
      <c r="N65" s="34">
        <f>VLOOKUP(C65,коэффициенты!$E$2:$R$300,9,FALSE)</f>
        <v>0</v>
      </c>
      <c r="O65" s="34">
        <f>VLOOKUP(C65,коэффициенты!$E$2:$R$300,10,FALSE)</f>
        <v>0</v>
      </c>
      <c r="P65" s="34">
        <f>VLOOKUP(C65,коэффициенты!$E$2:$R$300,11,FALSE)</f>
        <v>0</v>
      </c>
      <c r="Q65" s="34">
        <f>VLOOKUP(C65,коэффициенты!$E$2:$R$300,12,FALSE)</f>
        <v>0</v>
      </c>
      <c r="R65" s="34">
        <f>VLOOKUP(C65,коэффициенты!$E$2:$R$300,13,FALSE)</f>
        <v>30</v>
      </c>
      <c r="S65" s="34">
        <f>VLOOKUP(C65,коэффициенты!$E$2:$R$300,14,FALSE)</f>
        <v>0</v>
      </c>
      <c r="T65" s="34">
        <f>VLOOKUP(C65,коэффициенты!$E$2:$S$300,15,FALSE)</f>
        <v>0</v>
      </c>
      <c r="U65" s="34">
        <f>VLOOKUP(C65,коэффициенты!$E$2:$U$300,16,FALSE)</f>
        <v>0</v>
      </c>
      <c r="V65" s="34">
        <f>VLOOKUP(C65,коэффициенты!$E$2:$U$300,17,FALSE)</f>
        <v>0</v>
      </c>
      <c r="W65" s="36">
        <f>D65-E65+TIME(0,F65+G65,0)-TIME(0,H65,0)+I65+TIME(0,SUM(J65:M65),0)-TIME(0,SUM(N65:V65),0)</f>
        <v>1.6739583333333332</v>
      </c>
      <c r="X65" s="37"/>
      <c r="Y65" s="37"/>
      <c r="Z65" s="37"/>
      <c r="AA65" s="37"/>
      <c r="AB65" s="37"/>
      <c r="AC65" s="37"/>
      <c r="AD65" s="32">
        <v>0.37755787037037036</v>
      </c>
      <c r="AE65" s="37"/>
      <c r="AF65" s="37"/>
      <c r="AG65" s="37"/>
      <c r="AH65" s="37"/>
      <c r="AI65" s="32">
        <v>0.3373263888888889</v>
      </c>
      <c r="AJ65" s="42">
        <v>0.3373263888888889</v>
      </c>
      <c r="AK65" s="32">
        <v>0.0579050925925926</v>
      </c>
      <c r="AL65" s="32">
        <v>0.0911111111111111</v>
      </c>
      <c r="AM65" s="32">
        <v>0.13502314814814814</v>
      </c>
      <c r="AN65" s="32">
        <v>0.21085648148148148</v>
      </c>
      <c r="AO65" s="32">
        <v>0.23601851851851852</v>
      </c>
      <c r="AP65" s="32">
        <v>0.2393287037037037</v>
      </c>
      <c r="AQ65" s="32">
        <v>0.24454861111111112</v>
      </c>
    </row>
    <row r="66" spans="1:43" ht="13.5">
      <c r="A66" s="29">
        <v>63</v>
      </c>
      <c r="B66" s="30" t="s">
        <v>517</v>
      </c>
      <c r="C66" s="31" t="s">
        <v>74</v>
      </c>
      <c r="D66" s="31" t="s">
        <v>518</v>
      </c>
      <c r="E66" s="32">
        <f>Z66-Y66+AP66-AO66</f>
        <v>0</v>
      </c>
      <c r="F66" s="33">
        <f>(10-COUNT(Y66,AB66,AC66,AD66,AF66,AH66,AI66,AK66,AM66,AO66))*коэффициенты!$B$2</f>
        <v>600</v>
      </c>
      <c r="G66" s="34">
        <f>((SIGN(AA66)*-1)+1)*коэффициенты!$B$3+((SIGN(AG66)*-1)+1)*коэффициенты!$B$4+((SIGN(AJ66)*-1)+1)*коэффициенты!$B$5+((SIGN(AL66)*-1)+1)*коэффициенты!$B$6+((SIGN(AN66)*-1)+1)*коэффициенты!$B$7+((SIGN(AQ66)*-1)+1)*коэффициенты!$B$8</f>
        <v>150</v>
      </c>
      <c r="H66" s="34">
        <f>SIGN(AE66)*коэффициенты!$B$4</f>
        <v>0</v>
      </c>
      <c r="I66" s="35">
        <f>IF(AA66&gt;0,(AA66-Z66)*коэффициенты!$B$13)+IF(AL66&gt;0,(AL66-AK66)*коэффициенты!$B$14)+IF(AN66&gt;0,(AN66-AM66)*коэффициенты!$B$15)</f>
        <v>0.4219444444444444</v>
      </c>
      <c r="J66" s="34">
        <f>VLOOKUP(C66,коэффициенты!$E$2:$R$300,5,FALSE)</f>
        <v>0</v>
      </c>
      <c r="K66" s="34">
        <f>VLOOKUP(C66,коэффициенты!$E$2:$R$300,6,FALSE)</f>
        <v>600</v>
      </c>
      <c r="L66" s="34">
        <f>VLOOKUP(C66,коэффициенты!$E$2:$R$300,7,FALSE)</f>
        <v>0</v>
      </c>
      <c r="M66" s="34">
        <f>VLOOKUP(C66,коэффициенты!$E$2:$R$300,8,FALSE)</f>
        <v>0</v>
      </c>
      <c r="N66" s="34">
        <f>VLOOKUP(C66,коэффициенты!$E$2:$R$300,9,FALSE)</f>
        <v>30</v>
      </c>
      <c r="O66" s="34">
        <f>VLOOKUP(C66,коэффициенты!$E$2:$R$300,10,FALSE)</f>
        <v>0</v>
      </c>
      <c r="P66" s="34">
        <f>VLOOKUP(C66,коэффициенты!$E$2:$R$300,11,FALSE)</f>
        <v>45</v>
      </c>
      <c r="Q66" s="34">
        <f>VLOOKUP(C66,коэффициенты!$E$2:$R$300,12,FALSE)</f>
        <v>30</v>
      </c>
      <c r="R66" s="34">
        <f>VLOOKUP(C66,коэффициенты!$E$2:$R$300,13,FALSE)</f>
        <v>30</v>
      </c>
      <c r="S66" s="34">
        <f>VLOOKUP(C66,коэффициенты!$E$2:$R$300,14,FALSE)</f>
        <v>0</v>
      </c>
      <c r="T66" s="34">
        <f>VLOOKUP(C66,коэффициенты!$E$2:$S$300,15,FALSE)</f>
        <v>0</v>
      </c>
      <c r="U66" s="34">
        <f>VLOOKUP(C66,коэффициенты!$E$2:$U$300,16,FALSE)</f>
        <v>0</v>
      </c>
      <c r="V66" s="34">
        <f>VLOOKUP(C66,коэффициенты!$E$2:$U$300,17,FALSE)</f>
        <v>0</v>
      </c>
      <c r="W66" s="36">
        <f>D66-E66+TIME(0,F66+G66,0)-TIME(0,H66,0)+I66+TIME(0,SUM(J66:M66),0)-TIME(0,SUM(N66:V66),0)</f>
        <v>1.724513888888889</v>
      </c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2">
        <v>0.4079513888888889</v>
      </c>
      <c r="AI66" s="32">
        <v>0.276400462962963</v>
      </c>
      <c r="AJ66" s="42">
        <v>0.276400462962963</v>
      </c>
      <c r="AK66" s="32">
        <v>0.09398148148148149</v>
      </c>
      <c r="AL66" s="32">
        <v>0.11130787037037038</v>
      </c>
      <c r="AM66" s="32">
        <v>0.14872685185185186</v>
      </c>
      <c r="AN66" s="32">
        <v>0.23688657407407407</v>
      </c>
      <c r="AO66" s="32">
        <v>0.27012731481481483</v>
      </c>
      <c r="AP66" s="37">
        <v>0.27012731481481483</v>
      </c>
      <c r="AQ66" s="32">
        <v>0.27550925925925923</v>
      </c>
    </row>
    <row r="67" spans="1:43" ht="13.5">
      <c r="A67" s="29">
        <v>64</v>
      </c>
      <c r="B67" s="30" t="s">
        <v>515</v>
      </c>
      <c r="C67" s="31" t="s">
        <v>53</v>
      </c>
      <c r="D67" s="31" t="s">
        <v>516</v>
      </c>
      <c r="E67" s="32">
        <f>Z67-Y67+AP67-AO67</f>
        <v>0.015173611111111096</v>
      </c>
      <c r="F67" s="33">
        <f>(10-COUNT(Y67,AB67,AC67,AD67,AF67,AH67,AI67,AK67,AM67,AO67))*коэффициенты!$B$2</f>
        <v>600</v>
      </c>
      <c r="G67" s="34">
        <f>((SIGN(AA67)*-1)+1)*коэффициенты!$B$3+((SIGN(AG67)*-1)+1)*коэффициенты!$B$4+((SIGN(AJ67)*-1)+1)*коэффициенты!$B$5+((SIGN(AL67)*-1)+1)*коэффициенты!$B$6+((SIGN(AN67)*-1)+1)*коэффициенты!$B$7+((SIGN(AQ67)*-1)+1)*коэффициенты!$B$8</f>
        <v>150</v>
      </c>
      <c r="H67" s="34">
        <f>SIGN(AE67)*коэффициенты!$B$4</f>
        <v>0</v>
      </c>
      <c r="I67" s="35">
        <f>IF(AA67&gt;0,(AA67-Z67)*коэффициенты!$B$13)+IF(AL67&gt;0,(AL67-AK67)*коэффициенты!$B$14)+IF(AN67&gt;0,(AN67-AM67)*коэффициенты!$B$15)</f>
        <v>0.4368518518518518</v>
      </c>
      <c r="J67" s="34">
        <f>VLOOKUP(C67,коэффициенты!$E$2:$R$300,5,FALSE)</f>
        <v>0</v>
      </c>
      <c r="K67" s="34">
        <f>VLOOKUP(C67,коэффициенты!$E$2:$R$300,6,FALSE)</f>
        <v>600</v>
      </c>
      <c r="L67" s="34">
        <f>VLOOKUP(C67,коэффициенты!$E$2:$R$300,7,FALSE)</f>
        <v>0</v>
      </c>
      <c r="M67" s="34">
        <f>VLOOKUP(C67,коэффициенты!$E$2:$R$300,8,FALSE)</f>
        <v>0</v>
      </c>
      <c r="N67" s="34">
        <f>VLOOKUP(C67,коэффициенты!$E$2:$R$300,9,FALSE)</f>
        <v>30</v>
      </c>
      <c r="O67" s="34">
        <f>VLOOKUP(C67,коэффициенты!$E$2:$R$300,10,FALSE)</f>
        <v>0</v>
      </c>
      <c r="P67" s="34">
        <f>VLOOKUP(C67,коэффициенты!$E$2:$R$300,11,FALSE)</f>
        <v>30</v>
      </c>
      <c r="Q67" s="34">
        <f>VLOOKUP(C67,коэффициенты!$E$2:$R$300,12,FALSE)</f>
        <v>30</v>
      </c>
      <c r="R67" s="34">
        <f>VLOOKUP(C67,коэффициенты!$E$2:$R$300,13,FALSE)</f>
        <v>30</v>
      </c>
      <c r="S67" s="34">
        <f>VLOOKUP(C67,коэффициенты!$E$2:$R$300,14,FALSE)</f>
        <v>0</v>
      </c>
      <c r="T67" s="34">
        <f>VLOOKUP(C67,коэффициенты!$E$2:$S$300,15,FALSE)</f>
        <v>0</v>
      </c>
      <c r="U67" s="34">
        <f>VLOOKUP(C67,коэффициенты!$E$2:$U$300,16,FALSE)</f>
        <v>0</v>
      </c>
      <c r="V67" s="34">
        <f>VLOOKUP(C67,коэффициенты!$E$2:$U$300,17,FALSE)</f>
        <v>0</v>
      </c>
      <c r="W67" s="36">
        <f>D67-E67+TIME(0,F67+G67,0)-TIME(0,H67,0)+I67+TIME(0,SUM(J67:M67),0)-TIME(0,SUM(N67:V67),0)</f>
        <v>1.7258564814814816</v>
      </c>
      <c r="X67" s="37"/>
      <c r="Y67" s="37"/>
      <c r="Z67" s="37"/>
      <c r="AA67" s="37"/>
      <c r="AB67" s="37"/>
      <c r="AC67" s="37"/>
      <c r="AD67" s="32">
        <v>0.39111111111111113</v>
      </c>
      <c r="AE67" s="37"/>
      <c r="AF67" s="37"/>
      <c r="AG67" s="37"/>
      <c r="AH67" s="37"/>
      <c r="AI67" s="32">
        <v>0.3587615740740741</v>
      </c>
      <c r="AJ67" s="42">
        <v>0.3587615740740741</v>
      </c>
      <c r="AK67" s="32">
        <v>0.06538194444444444</v>
      </c>
      <c r="AL67" s="32">
        <v>0.09651620370370372</v>
      </c>
      <c r="AM67" s="32">
        <v>0.16094907407407408</v>
      </c>
      <c r="AN67" s="32">
        <v>0.23902777777777776</v>
      </c>
      <c r="AO67" s="32">
        <v>0.26256944444444447</v>
      </c>
      <c r="AP67" s="32">
        <v>0.27774305555555556</v>
      </c>
      <c r="AQ67" s="32">
        <v>0.28278935185185183</v>
      </c>
    </row>
    <row r="68" spans="1:43" ht="13.5">
      <c r="A68" s="29">
        <v>65</v>
      </c>
      <c r="B68" s="30" t="s">
        <v>455</v>
      </c>
      <c r="C68" s="31" t="s">
        <v>75</v>
      </c>
      <c r="D68" s="31" t="s">
        <v>456</v>
      </c>
      <c r="E68" s="32">
        <f>Z68-Y68+AP68-AO68</f>
        <v>0</v>
      </c>
      <c r="F68" s="33">
        <f>(10-COUNT(Y68,AB68,AC68,AD68,AF68,AH68,AI68,AK68,AM68,AO68))*коэффициенты!$B$2</f>
        <v>480</v>
      </c>
      <c r="G68" s="34">
        <f>((SIGN(AA68)*-1)+1)*коэффициенты!$B$3+((SIGN(AG68)*-1)+1)*коэффициенты!$B$4+((SIGN(AJ68)*-1)+1)*коэффициенты!$B$5+((SIGN(AL68)*-1)+1)*коэффициенты!$B$6+((SIGN(AN68)*-1)+1)*коэффициенты!$B$7+((SIGN(AQ68)*-1)+1)*коэффициенты!$B$8</f>
        <v>240</v>
      </c>
      <c r="H68" s="34">
        <f>SIGN(AE68)*коэффициенты!$B$4</f>
        <v>30</v>
      </c>
      <c r="I68" s="35">
        <f>IF(AA68&gt;0,(AA68-Z68)*коэффициенты!$B$13)+IF(AL68&gt;0,(AL68-AK68)*коэффициенты!$B$14)+IF(AN68&gt;0,(AN68-AM68)*коэффициенты!$B$15)</f>
        <v>0.17523148148148143</v>
      </c>
      <c r="J68" s="34">
        <f>VLOOKUP(C68,коэффициенты!$E$2:$R$300,5,FALSE)</f>
        <v>0</v>
      </c>
      <c r="K68" s="34">
        <f>VLOOKUP(C68,коэффициенты!$E$2:$R$300,6,FALSE)</f>
        <v>1080</v>
      </c>
      <c r="L68" s="34">
        <f>VLOOKUP(C68,коэффициенты!$E$2:$R$300,7,FALSE)</f>
        <v>120</v>
      </c>
      <c r="M68" s="34">
        <f>VLOOKUP(C68,коэффициенты!$E$2:$R$300,8,FALSE)</f>
        <v>0</v>
      </c>
      <c r="N68" s="34">
        <f>VLOOKUP(C68,коэффициенты!$E$2:$R$300,9,FALSE)</f>
        <v>0</v>
      </c>
      <c r="O68" s="34">
        <f>VLOOKUP(C68,коэффициенты!$E$2:$R$300,10,FALSE)</f>
        <v>60</v>
      </c>
      <c r="P68" s="34">
        <f>VLOOKUP(C68,коэффициенты!$E$2:$R$300,11,FALSE)</f>
        <v>60</v>
      </c>
      <c r="Q68" s="34">
        <f>VLOOKUP(C68,коэффициенты!$E$2:$R$300,12,FALSE)</f>
        <v>30</v>
      </c>
      <c r="R68" s="34">
        <f>VLOOKUP(C68,коэффициенты!$E$2:$R$300,13,FALSE)</f>
        <v>30</v>
      </c>
      <c r="S68" s="34">
        <f>VLOOKUP(C68,коэффициенты!$E$2:$R$300,14,FALSE)</f>
        <v>0</v>
      </c>
      <c r="T68" s="34">
        <f>VLOOKUP(C68,коэффициенты!$E$2:$S$300,15,FALSE)</f>
        <v>0</v>
      </c>
      <c r="U68" s="34">
        <f>VLOOKUP(C68,коэффициенты!$E$2:$U$300,16,FALSE)</f>
        <v>0</v>
      </c>
      <c r="V68" s="34">
        <f>VLOOKUP(C68,коэффициенты!$E$2:$U$300,17,FALSE)</f>
        <v>33</v>
      </c>
      <c r="W68" s="36">
        <f>D68-E68+TIME(0,F68+G68,0)-TIME(0,H68,0)+I68+TIME(0,SUM(J68:M68),0)-TIME(0,SUM(N68:V68),0)</f>
        <v>1.7299189814814815</v>
      </c>
      <c r="X68" s="37"/>
      <c r="Y68" s="37"/>
      <c r="Z68" s="37"/>
      <c r="AA68" s="37"/>
      <c r="AB68" s="37"/>
      <c r="AC68" s="37"/>
      <c r="AD68" s="32">
        <v>0.35315972222222225</v>
      </c>
      <c r="AE68" s="32">
        <v>0.35248842592592594</v>
      </c>
      <c r="AF68" s="32">
        <v>0.3005439814814815</v>
      </c>
      <c r="AG68" s="32">
        <v>0.3029861111111111</v>
      </c>
      <c r="AH68" s="32">
        <v>0.31394675925925924</v>
      </c>
      <c r="AI68" s="32">
        <v>0.2505902777777778</v>
      </c>
      <c r="AJ68" s="42">
        <v>0.2505902777777778</v>
      </c>
      <c r="AK68" s="37"/>
      <c r="AL68" s="37"/>
      <c r="AM68" s="32">
        <v>0.052488425925925924</v>
      </c>
      <c r="AN68" s="32">
        <v>0.09629629629629628</v>
      </c>
      <c r="AO68" s="32">
        <v>0.11143518518518519</v>
      </c>
      <c r="AP68" s="37">
        <v>0.11143518518518519</v>
      </c>
      <c r="AQ68" s="32">
        <v>0.11841435185185185</v>
      </c>
    </row>
    <row r="69" spans="1:43" ht="13.5">
      <c r="A69" s="29">
        <v>66</v>
      </c>
      <c r="B69" s="30" t="s">
        <v>505</v>
      </c>
      <c r="C69" s="31" t="s">
        <v>80</v>
      </c>
      <c r="D69" s="31" t="s">
        <v>506</v>
      </c>
      <c r="E69" s="32">
        <f>Z69-Y69+AP69-AO69</f>
        <v>0</v>
      </c>
      <c r="F69" s="33">
        <f>(10-COUNT(Y69,AB69,AC69,AD69,AF69,AH69,AI69,AK69,AM69,AO69))*коэффициенты!$B$2</f>
        <v>480</v>
      </c>
      <c r="G69" s="34">
        <f>((SIGN(AA69)*-1)+1)*коэффициенты!$B$3+((SIGN(AG69)*-1)+1)*коэффициенты!$B$4+((SIGN(AJ69)*-1)+1)*коэффициенты!$B$5+((SIGN(AL69)*-1)+1)*коэффициенты!$B$6+((SIGN(AN69)*-1)+1)*коэффициенты!$B$7+((SIGN(AQ69)*-1)+1)*коэффициенты!$B$8</f>
        <v>150</v>
      </c>
      <c r="H69" s="34">
        <f>SIGN(AE69)*коэффициенты!$B$4</f>
        <v>0</v>
      </c>
      <c r="I69" s="35">
        <f>IF(AA69&gt;0,(AA69-Z69)*коэффициенты!$B$13)+IF(AL69&gt;0,(AL69-AK69)*коэффициенты!$B$14)+IF(AN69&gt;0,(AN69-AM69)*коэффициенты!$B$15)</f>
        <v>0.2937037037037037</v>
      </c>
      <c r="J69" s="34">
        <f>VLOOKUP(C69,коэффициенты!$E$2:$R$300,5,FALSE)</f>
        <v>0</v>
      </c>
      <c r="K69" s="34">
        <f>VLOOKUP(C69,коэффициенты!$E$2:$R$300,6,FALSE)</f>
        <v>960</v>
      </c>
      <c r="L69" s="34">
        <f>VLOOKUP(C69,коэффициенты!$E$2:$R$300,7,FALSE)</f>
        <v>0</v>
      </c>
      <c r="M69" s="34">
        <f>VLOOKUP(C69,коэффициенты!$E$2:$R$300,8,FALSE)</f>
        <v>0</v>
      </c>
      <c r="N69" s="34">
        <f>VLOOKUP(C69,коэффициенты!$E$2:$R$300,9,FALSE)</f>
        <v>0</v>
      </c>
      <c r="O69" s="34">
        <f>VLOOKUP(C69,коэффициенты!$E$2:$R$300,10,FALSE)</f>
        <v>0</v>
      </c>
      <c r="P69" s="34">
        <f>VLOOKUP(C69,коэффициенты!$E$2:$R$300,11,FALSE)</f>
        <v>75</v>
      </c>
      <c r="Q69" s="34">
        <f>VLOOKUP(C69,коэффициенты!$E$2:$R$300,12,FALSE)</f>
        <v>30</v>
      </c>
      <c r="R69" s="34">
        <f>VLOOKUP(C69,коэффициенты!$E$2:$R$300,13,FALSE)</f>
        <v>30</v>
      </c>
      <c r="S69" s="34">
        <f>VLOOKUP(C69,коэффициенты!$E$2:$R$300,14,FALSE)</f>
        <v>0</v>
      </c>
      <c r="T69" s="34">
        <f>VLOOKUP(C69,коэффициенты!$E$2:$S$300,15,FALSE)</f>
        <v>0</v>
      </c>
      <c r="U69" s="34">
        <f>VLOOKUP(C69,коэффициенты!$E$2:$U$300,16,FALSE)</f>
        <v>0</v>
      </c>
      <c r="V69" s="34">
        <f>VLOOKUP(C69,коэффициенты!$E$2:$U$300,17,FALSE)</f>
        <v>0</v>
      </c>
      <c r="W69" s="36">
        <f>D69-E69+TIME(0,F69+G69,0)-TIME(0,H69,0)+I69+TIME(0,SUM(J69:M69),0)-TIME(0,SUM(N69:V69),0)</f>
        <v>1.7499652777777777</v>
      </c>
      <c r="X69" s="37"/>
      <c r="Y69" s="37"/>
      <c r="Z69" s="37"/>
      <c r="AA69" s="37"/>
      <c r="AB69" s="37"/>
      <c r="AC69" s="37"/>
      <c r="AD69" s="32">
        <v>0.3811111111111111</v>
      </c>
      <c r="AE69" s="37"/>
      <c r="AF69" s="37"/>
      <c r="AG69" s="37"/>
      <c r="AH69" s="32">
        <v>0.35834490740740743</v>
      </c>
      <c r="AI69" s="32">
        <v>0.15268518518518517</v>
      </c>
      <c r="AJ69" s="42">
        <v>0.15268518518518517</v>
      </c>
      <c r="AK69" s="32">
        <v>0.07760416666666667</v>
      </c>
      <c r="AL69" s="32">
        <v>0.10282407407407407</v>
      </c>
      <c r="AM69" s="32">
        <v>0.1713773148148148</v>
      </c>
      <c r="AN69" s="32">
        <v>0.21958333333333332</v>
      </c>
      <c r="AO69" s="32">
        <v>0.25309027777777776</v>
      </c>
      <c r="AP69" s="37">
        <v>0.25309027777777776</v>
      </c>
      <c r="AQ69" s="32">
        <v>0.26034722222222223</v>
      </c>
    </row>
    <row r="70" spans="1:43" ht="13.5">
      <c r="A70" s="29">
        <v>67</v>
      </c>
      <c r="B70" s="30" t="s">
        <v>509</v>
      </c>
      <c r="C70" s="31" t="s">
        <v>96</v>
      </c>
      <c r="D70" s="31" t="s">
        <v>510</v>
      </c>
      <c r="E70" s="32">
        <f>Z70-Y70+AP70-AO70</f>
        <v>0.016215277777777787</v>
      </c>
      <c r="F70" s="33">
        <f>(10-COUNT(Y70,AB70,AC70,AD70,AF70,AH70,AI70,AK70,AM70,AO70))*коэффициенты!$B$2</f>
        <v>600</v>
      </c>
      <c r="G70" s="34">
        <f>((SIGN(AA70)*-1)+1)*коэффициенты!$B$3+((SIGN(AG70)*-1)+1)*коэффициенты!$B$4+((SIGN(AJ70)*-1)+1)*коэффициенты!$B$5+((SIGN(AL70)*-1)+1)*коэффициенты!$B$6+((SIGN(AN70)*-1)+1)*коэффициенты!$B$7+((SIGN(AQ70)*-1)+1)*коэффициенты!$B$8</f>
        <v>150</v>
      </c>
      <c r="H70" s="34">
        <f>SIGN(AE70)*коэффициенты!$B$4</f>
        <v>0</v>
      </c>
      <c r="I70" s="35">
        <f>IF(AA70&gt;0,(AA70-Z70)*коэффициенты!$B$13)+IF(AL70&gt;0,(AL70-AK70)*коэффициенты!$B$14)+IF(AN70&gt;0,(AN70-AM70)*коэффициенты!$B$15)</f>
        <v>0.38148148148148137</v>
      </c>
      <c r="J70" s="34">
        <f>VLOOKUP(C70,коэффициенты!$E$2:$R$300,5,FALSE)</f>
        <v>0</v>
      </c>
      <c r="K70" s="34">
        <f>VLOOKUP(C70,коэффициенты!$E$2:$R$300,6,FALSE)</f>
        <v>840</v>
      </c>
      <c r="L70" s="34">
        <f>VLOOKUP(C70,коэффициенты!$E$2:$R$300,7,FALSE)</f>
        <v>0</v>
      </c>
      <c r="M70" s="34">
        <f>VLOOKUP(C70,коэффициенты!$E$2:$R$300,8,FALSE)</f>
        <v>0</v>
      </c>
      <c r="N70" s="34">
        <f>VLOOKUP(C70,коэффициенты!$E$2:$R$300,9,FALSE)</f>
        <v>0</v>
      </c>
      <c r="O70" s="34">
        <f>VLOOKUP(C70,коэффициенты!$E$2:$R$300,10,FALSE)</f>
        <v>0</v>
      </c>
      <c r="P70" s="34">
        <f>VLOOKUP(C70,коэффициенты!$E$2:$R$300,11,FALSE)</f>
        <v>60</v>
      </c>
      <c r="Q70" s="34">
        <f>VLOOKUP(C70,коэффициенты!$E$2:$R$300,12,FALSE)</f>
        <v>30</v>
      </c>
      <c r="R70" s="34">
        <f>VLOOKUP(C70,коэффициенты!$E$2:$R$300,13,FALSE)</f>
        <v>30</v>
      </c>
      <c r="S70" s="34">
        <f>VLOOKUP(C70,коэффициенты!$E$2:$R$300,14,FALSE)</f>
        <v>0</v>
      </c>
      <c r="T70" s="34">
        <f>VLOOKUP(C70,коэффициенты!$E$2:$S$300,15,FALSE)</f>
        <v>0</v>
      </c>
      <c r="U70" s="34">
        <f>VLOOKUP(C70,коэффициенты!$E$2:$U$300,16,FALSE)</f>
        <v>0</v>
      </c>
      <c r="V70" s="34">
        <f>VLOOKUP(C70,коэффициенты!$E$2:$U$300,17,FALSE)</f>
        <v>0</v>
      </c>
      <c r="W70" s="36">
        <f>D70-E70+TIME(0,F70+G70,0)-TIME(0,H70,0)+I70+TIME(0,SUM(J70:M70),0)-TIME(0,SUM(N70:V70),0)</f>
        <v>1.7939699074074074</v>
      </c>
      <c r="X70" s="37"/>
      <c r="Y70" s="37"/>
      <c r="Z70" s="37"/>
      <c r="AA70" s="37"/>
      <c r="AB70" s="37"/>
      <c r="AC70" s="37"/>
      <c r="AD70" s="32">
        <v>0.3810995370370371</v>
      </c>
      <c r="AE70" s="37"/>
      <c r="AF70" s="37"/>
      <c r="AG70" s="37"/>
      <c r="AH70" s="37"/>
      <c r="AI70" s="32">
        <v>0.28379629629629627</v>
      </c>
      <c r="AJ70" s="42">
        <v>0.28379629629629627</v>
      </c>
      <c r="AK70" s="32">
        <v>0.3199074074074074</v>
      </c>
      <c r="AL70" s="32">
        <v>0.35407407407407404</v>
      </c>
      <c r="AM70" s="32">
        <v>0.0946875</v>
      </c>
      <c r="AN70" s="32">
        <v>0.1558912037037037</v>
      </c>
      <c r="AO70" s="32">
        <v>0.18106481481481482</v>
      </c>
      <c r="AP70" s="32">
        <v>0.1972800925925926</v>
      </c>
      <c r="AQ70" s="32">
        <v>0.2048263888888889</v>
      </c>
    </row>
    <row r="71" spans="1:43" ht="13.5">
      <c r="A71" s="29">
        <v>68</v>
      </c>
      <c r="B71" s="30" t="s">
        <v>511</v>
      </c>
      <c r="C71" s="31" t="s">
        <v>59</v>
      </c>
      <c r="D71" s="31" t="s">
        <v>512</v>
      </c>
      <c r="E71" s="32">
        <f>Z71-Y71+AP71-AO71</f>
        <v>0.013009259259259248</v>
      </c>
      <c r="F71" s="33">
        <f>(10-COUNT(Y71,AB71,AC71,AD71,AF71,AH71,AI71,AK71,AM71,AO71))*коэффициенты!$B$2</f>
        <v>600</v>
      </c>
      <c r="G71" s="34">
        <f>((SIGN(AA71)*-1)+1)*коэффициенты!$B$3+((SIGN(AG71)*-1)+1)*коэффициенты!$B$4+((SIGN(AJ71)*-1)+1)*коэффициенты!$B$5+((SIGN(AL71)*-1)+1)*коэффициенты!$B$6+((SIGN(AN71)*-1)+1)*коэффициенты!$B$7+((SIGN(AQ71)*-1)+1)*коэффициенты!$B$8</f>
        <v>270</v>
      </c>
      <c r="H71" s="34">
        <f>SIGN(AE71)*коэффициенты!$B$4</f>
        <v>0</v>
      </c>
      <c r="I71" s="35">
        <f>IF(AA71&gt;0,(AA71-Z71)*коэффициенты!$B$13)+IF(AL71&gt;0,(AL71-AK71)*коэффициенты!$B$14)+IF(AN71&gt;0,(AN71-AM71)*коэффициенты!$B$15)</f>
        <v>0.32370370370370366</v>
      </c>
      <c r="J71" s="34">
        <f>VLOOKUP(C71,коэффициенты!$E$2:$R$300,5,FALSE)</f>
        <v>0</v>
      </c>
      <c r="K71" s="34">
        <f>VLOOKUP(C71,коэффициенты!$E$2:$R$300,6,FALSE)</f>
        <v>840</v>
      </c>
      <c r="L71" s="34">
        <f>VLOOKUP(C71,коэффициенты!$E$2:$R$300,7,FALSE)</f>
        <v>120</v>
      </c>
      <c r="M71" s="34">
        <f>VLOOKUP(C71,коэффициенты!$E$2:$R$300,8,FALSE)</f>
        <v>0</v>
      </c>
      <c r="N71" s="34">
        <f>VLOOKUP(C71,коэффициенты!$E$2:$R$300,9,FALSE)</f>
        <v>30</v>
      </c>
      <c r="O71" s="34">
        <f>VLOOKUP(C71,коэффициенты!$E$2:$R$300,10,FALSE)</f>
        <v>60</v>
      </c>
      <c r="P71" s="34">
        <f>VLOOKUP(C71,коэффициенты!$E$2:$R$300,11,FALSE)</f>
        <v>75</v>
      </c>
      <c r="Q71" s="34">
        <f>VLOOKUP(C71,коэффициенты!$E$2:$R$300,12,FALSE)</f>
        <v>30</v>
      </c>
      <c r="R71" s="34">
        <f>VLOOKUP(C71,коэффициенты!$E$2:$R$300,13,FALSE)</f>
        <v>30</v>
      </c>
      <c r="S71" s="34">
        <f>VLOOKUP(C71,коэффициенты!$E$2:$R$300,14,FALSE)</f>
        <v>0</v>
      </c>
      <c r="T71" s="34">
        <f>VLOOKUP(C71,коэффициенты!$E$2:$S$300,15,FALSE)</f>
        <v>0</v>
      </c>
      <c r="U71" s="34">
        <f>VLOOKUP(C71,коэффициенты!$E$2:$U$300,16,FALSE)</f>
        <v>0</v>
      </c>
      <c r="V71" s="34">
        <f>VLOOKUP(C71,коэффициенты!$E$2:$U$300,17,FALSE)</f>
        <v>0</v>
      </c>
      <c r="W71" s="36">
        <f>D71-E71+TIME(0,F71+G71,0)-TIME(0,H71,0)+I71+TIME(0,SUM(J71:M71),0)-TIME(0,SUM(N71:V71),0)</f>
        <v>1.8742129629629627</v>
      </c>
      <c r="X71" s="37"/>
      <c r="Y71" s="37"/>
      <c r="Z71" s="37"/>
      <c r="AA71" s="37"/>
      <c r="AB71" s="37"/>
      <c r="AC71" s="37"/>
      <c r="AD71" s="32">
        <v>0.4113773148148148</v>
      </c>
      <c r="AE71" s="37"/>
      <c r="AF71" s="37"/>
      <c r="AG71" s="37"/>
      <c r="AH71" s="37"/>
      <c r="AI71" s="32">
        <v>0.34</v>
      </c>
      <c r="AJ71" s="42">
        <v>0.34</v>
      </c>
      <c r="AK71" s="32">
        <v>0.3830324074074074</v>
      </c>
      <c r="AL71" s="37"/>
      <c r="AM71" s="32">
        <v>0.12245370370370372</v>
      </c>
      <c r="AN71" s="32">
        <v>0.20337962962962963</v>
      </c>
      <c r="AO71" s="32">
        <v>0.22377314814814817</v>
      </c>
      <c r="AP71" s="32">
        <v>0.2367824074074074</v>
      </c>
      <c r="AQ71" s="32">
        <v>0.24244212962962963</v>
      </c>
    </row>
    <row r="72" spans="1:43" ht="13.5">
      <c r="A72" s="29">
        <v>69</v>
      </c>
      <c r="B72" s="30" t="s">
        <v>493</v>
      </c>
      <c r="C72" s="31" t="s">
        <v>49</v>
      </c>
      <c r="D72" s="31" t="s">
        <v>494</v>
      </c>
      <c r="E72" s="32">
        <f>Z72-Y72+AP72-AO72</f>
        <v>0.00542824074074072</v>
      </c>
      <c r="F72" s="33">
        <f>(10-COUNT(Y72,AB72,AC72,AD72,AF72,AH72,AI72,AK72,AM72,AO72))*коэффициенты!$B$2</f>
        <v>480</v>
      </c>
      <c r="G72" s="34">
        <f>((SIGN(AA72)*-1)+1)*коэффициенты!$B$3+((SIGN(AG72)*-1)+1)*коэффициенты!$B$4+((SIGN(AJ72)*-1)+1)*коэффициенты!$B$5+((SIGN(AL72)*-1)+1)*коэффициенты!$B$6+((SIGN(AN72)*-1)+1)*коэффициенты!$B$7+((SIGN(AQ72)*-1)+1)*коэффициенты!$B$8</f>
        <v>240</v>
      </c>
      <c r="H72" s="34">
        <f>SIGN(AE72)*коэффициенты!$B$4</f>
        <v>0</v>
      </c>
      <c r="I72" s="35">
        <f>IF(AA72&gt;0,(AA72-Z72)*коэффициенты!$B$13)+IF(AL72&gt;0,(AL72-AK72)*коэффициенты!$B$14)+IF(AN72&gt;0,(AN72-AM72)*коэффициенты!$B$15)</f>
        <v>0.31249999999999994</v>
      </c>
      <c r="J72" s="34">
        <f>VLOOKUP(C72,коэффициенты!$E$2:$R$300,5,FALSE)</f>
        <v>0</v>
      </c>
      <c r="K72" s="34">
        <f>VLOOKUP(C72,коэффициенты!$E$2:$R$300,6,FALSE)</f>
        <v>1080</v>
      </c>
      <c r="L72" s="34">
        <f>VLOOKUP(C72,коэффициенты!$E$2:$R$300,7,FALSE)</f>
        <v>0</v>
      </c>
      <c r="M72" s="34">
        <f>VLOOKUP(C72,коэффициенты!$E$2:$R$300,8,FALSE)</f>
        <v>120</v>
      </c>
      <c r="N72" s="34">
        <f>VLOOKUP(C72,коэффициенты!$E$2:$R$300,9,FALSE)</f>
        <v>0</v>
      </c>
      <c r="O72" s="34">
        <f>VLOOKUP(C72,коэффициенты!$E$2:$R$300,10,FALSE)</f>
        <v>0</v>
      </c>
      <c r="P72" s="34">
        <f>VLOOKUP(C72,коэффициенты!$E$2:$R$300,11,FALSE)</f>
        <v>60</v>
      </c>
      <c r="Q72" s="34">
        <f>VLOOKUP(C72,коэффициенты!$E$2:$R$300,12,FALSE)</f>
        <v>30</v>
      </c>
      <c r="R72" s="34">
        <f>VLOOKUP(C72,коэффициенты!$E$2:$R$300,13,FALSE)</f>
        <v>30</v>
      </c>
      <c r="S72" s="34">
        <f>VLOOKUP(C72,коэффициенты!$E$2:$R$300,14,FALSE)</f>
        <v>0</v>
      </c>
      <c r="T72" s="34">
        <f>VLOOKUP(C72,коэффициенты!$E$2:$S$300,15,FALSE)</f>
        <v>0</v>
      </c>
      <c r="U72" s="34">
        <f>VLOOKUP(C72,коэффициенты!$E$2:$U$300,16,FALSE)</f>
        <v>0</v>
      </c>
      <c r="V72" s="34">
        <f>VLOOKUP(C72,коэффициенты!$E$2:$U$300,17,FALSE)</f>
        <v>0</v>
      </c>
      <c r="W72" s="36">
        <f>D72-E72+TIME(0,F72+G72,0)-TIME(0,H72,0)+I72+TIME(0,SUM(J72:M72),0)-TIME(0,SUM(N72:V72),0)</f>
        <v>1.9645023148148149</v>
      </c>
      <c r="X72" s="37"/>
      <c r="Y72" s="37"/>
      <c r="Z72" s="37"/>
      <c r="AA72" s="37"/>
      <c r="AB72" s="37"/>
      <c r="AC72" s="37"/>
      <c r="AD72" s="32">
        <v>0.35158564814814813</v>
      </c>
      <c r="AE72" s="37"/>
      <c r="AF72" s="32">
        <v>0.32711805555555556</v>
      </c>
      <c r="AG72" s="32">
        <v>0.333125</v>
      </c>
      <c r="AH72" s="32">
        <v>0.3641666666666667</v>
      </c>
      <c r="AI72" s="37"/>
      <c r="AJ72" s="37"/>
      <c r="AK72" s="32">
        <v>0.09046296296296297</v>
      </c>
      <c r="AL72" s="32">
        <v>0.1211574074074074</v>
      </c>
      <c r="AM72" s="32">
        <v>0.15715277777777778</v>
      </c>
      <c r="AN72" s="32">
        <v>0.20458333333333334</v>
      </c>
      <c r="AO72" s="32">
        <v>0.22690972222222225</v>
      </c>
      <c r="AP72" s="32">
        <v>0.23233796296296297</v>
      </c>
      <c r="AQ72" s="32">
        <v>0.2383333333333333</v>
      </c>
    </row>
    <row r="73" spans="1:43" ht="13.5">
      <c r="A73" s="29">
        <v>70</v>
      </c>
      <c r="B73" s="30" t="s">
        <v>519</v>
      </c>
      <c r="C73" s="31" t="s">
        <v>87</v>
      </c>
      <c r="D73" s="31" t="s">
        <v>520</v>
      </c>
      <c r="E73" s="32">
        <f>Z73-Y73+AP73-AO73</f>
        <v>0</v>
      </c>
      <c r="F73" s="33">
        <f>(10-COUNT(Y73,AB73,AC73,AD73,AF73,AH73,AI73,AK73,AM73,AO73))*коэффициенты!$B$2</f>
        <v>720</v>
      </c>
      <c r="G73" s="34">
        <f>((SIGN(AA73)*-1)+1)*коэффициенты!$B$3+((SIGN(AG73)*-1)+1)*коэффициенты!$B$4+((SIGN(AJ73)*-1)+1)*коэффициенты!$B$5+((SIGN(AL73)*-1)+1)*коэффициенты!$B$6+((SIGN(AN73)*-1)+1)*коэффициенты!$B$7+((SIGN(AQ73)*-1)+1)*коэффициенты!$B$8</f>
        <v>270</v>
      </c>
      <c r="H73" s="34">
        <f>SIGN(AE73)*коэффициенты!$B$4</f>
        <v>0</v>
      </c>
      <c r="I73" s="35">
        <f>IF(AA73&gt;0,(AA73-Z73)*коэффициенты!$B$13)+IF(AL73&gt;0,(AL73-AK73)*коэффициенты!$B$14)+IF(AN73&gt;0,(AN73-AM73)*коэффициенты!$B$15)</f>
        <v>0.41083333333333344</v>
      </c>
      <c r="J73" s="34">
        <f>VLOOKUP(C73,коэффициенты!$E$2:$R$300,5,FALSE)</f>
        <v>0</v>
      </c>
      <c r="K73" s="34">
        <f>VLOOKUP(C73,коэффициенты!$E$2:$R$300,6,FALSE)</f>
        <v>840</v>
      </c>
      <c r="L73" s="34">
        <f>VLOOKUP(C73,коэффициенты!$E$2:$R$300,7,FALSE)</f>
        <v>0</v>
      </c>
      <c r="M73" s="34">
        <f>VLOOKUP(C73,коэффициенты!$E$2:$R$300,8,FALSE)</f>
        <v>0</v>
      </c>
      <c r="N73" s="34">
        <f>VLOOKUP(C73,коэффициенты!$E$2:$R$300,9,FALSE)</f>
        <v>30</v>
      </c>
      <c r="O73" s="34">
        <f>VLOOKUP(C73,коэффициенты!$E$2:$R$300,10,FALSE)</f>
        <v>0</v>
      </c>
      <c r="P73" s="34">
        <f>VLOOKUP(C73,коэффициенты!$E$2:$R$300,11,FALSE)</f>
        <v>45</v>
      </c>
      <c r="Q73" s="34">
        <f>VLOOKUP(C73,коэффициенты!$E$2:$R$300,12,FALSE)</f>
        <v>30</v>
      </c>
      <c r="R73" s="34">
        <f>VLOOKUP(C73,коэффициенты!$E$2:$R$300,13,FALSE)</f>
        <v>30</v>
      </c>
      <c r="S73" s="34">
        <f>VLOOKUP(C73,коэффициенты!$E$2:$R$300,14,FALSE)</f>
        <v>0</v>
      </c>
      <c r="T73" s="34">
        <f>VLOOKUP(C73,коэффициенты!$E$2:$S$300,15,FALSE)</f>
        <v>0</v>
      </c>
      <c r="U73" s="34">
        <f>VLOOKUP(C73,коэффициенты!$E$2:$U$300,16,FALSE)</f>
        <v>0</v>
      </c>
      <c r="V73" s="34">
        <f>VLOOKUP(C73,коэффициенты!$E$2:$U$300,17,FALSE)</f>
        <v>0</v>
      </c>
      <c r="W73" s="36">
        <f>D73-E73+TIME(0,F73+G73,0)-TIME(0,H73,0)+I73+TIME(0,SUM(J73:M73),0)-TIME(0,SUM(N73:V73),0)</f>
        <v>2.0194444444444444</v>
      </c>
      <c r="X73" s="37"/>
      <c r="Y73" s="37"/>
      <c r="Z73" s="37"/>
      <c r="AA73" s="37"/>
      <c r="AB73" s="37"/>
      <c r="AC73" s="37"/>
      <c r="AD73" s="32">
        <v>0.3939467592592593</v>
      </c>
      <c r="AE73" s="37"/>
      <c r="AF73" s="37"/>
      <c r="AG73" s="37"/>
      <c r="AH73" s="37"/>
      <c r="AI73" s="37"/>
      <c r="AJ73" s="37"/>
      <c r="AK73" s="32">
        <v>0.07422453703703703</v>
      </c>
      <c r="AL73" s="32">
        <v>0.10665509259259259</v>
      </c>
      <c r="AM73" s="32">
        <v>0.19159722222222222</v>
      </c>
      <c r="AN73" s="32">
        <v>0.261875</v>
      </c>
      <c r="AO73" s="32">
        <v>0.2836226851851852</v>
      </c>
      <c r="AP73" s="37">
        <v>0.2836226851851852</v>
      </c>
      <c r="AQ73" s="32">
        <v>0.2899189814814815</v>
      </c>
    </row>
    <row r="74" spans="1:43" ht="13.5">
      <c r="A74" s="29">
        <v>71</v>
      </c>
      <c r="B74" s="30" t="s">
        <v>507</v>
      </c>
      <c r="C74" s="31" t="s">
        <v>61</v>
      </c>
      <c r="D74" s="31" t="s">
        <v>508</v>
      </c>
      <c r="E74" s="32">
        <f>Z74-Y74+AP74-AO74</f>
        <v>0.0047800925925926</v>
      </c>
      <c r="F74" s="33">
        <f>(10-COUNT(Y74,AB74,AC74,AD74,AF74,AH74,AI74,AK74,AM74,AO74))*коэффициенты!$B$2</f>
        <v>480</v>
      </c>
      <c r="G74" s="34">
        <f>((SIGN(AA74)*-1)+1)*коэффициенты!$B$3+((SIGN(AG74)*-1)+1)*коэффициенты!$B$4+((SIGN(AJ74)*-1)+1)*коэффициенты!$B$5+((SIGN(AL74)*-1)+1)*коэффициенты!$B$6+((SIGN(AN74)*-1)+1)*коэффициенты!$B$7+((SIGN(AQ74)*-1)+1)*коэффициенты!$B$8</f>
        <v>240</v>
      </c>
      <c r="H74" s="34">
        <f>SIGN(AE74)*коэффициенты!$B$4</f>
        <v>0</v>
      </c>
      <c r="I74" s="35">
        <f>IF(AA74&gt;0,(AA74-Z74)*коэффициенты!$B$13)+IF(AL74&gt;0,(AL74-AK74)*коэффициенты!$B$14)+IF(AN74&gt;0,(AN74-AM74)*коэффициенты!$B$15)</f>
        <v>0.24615740740740744</v>
      </c>
      <c r="J74" s="34">
        <f>VLOOKUP(C74,коэффициенты!$E$2:$R$300,5,FALSE)</f>
        <v>45</v>
      </c>
      <c r="K74" s="34">
        <f>VLOOKUP(C74,коэффициенты!$E$2:$R$300,6,FALSE)</f>
        <v>1080</v>
      </c>
      <c r="L74" s="34">
        <f>VLOOKUP(C74,коэффициенты!$E$2:$R$300,7,FALSE)</f>
        <v>0</v>
      </c>
      <c r="M74" s="34">
        <f>VLOOKUP(C74,коэффициенты!$E$2:$R$300,8,FALSE)</f>
        <v>240</v>
      </c>
      <c r="N74" s="34">
        <f>VLOOKUP(C74,коэффициенты!$E$2:$R$300,9,FALSE)</f>
        <v>0</v>
      </c>
      <c r="O74" s="34">
        <f>VLOOKUP(C74,коэффициенты!$E$2:$R$300,10,FALSE)</f>
        <v>0</v>
      </c>
      <c r="P74" s="34">
        <f>VLOOKUP(C74,коэффициенты!$E$2:$R$300,11,FALSE)</f>
        <v>0</v>
      </c>
      <c r="Q74" s="34">
        <f>VLOOKUP(C74,коэффициенты!$E$2:$R$300,12,FALSE)</f>
        <v>30</v>
      </c>
      <c r="R74" s="34">
        <f>VLOOKUP(C74,коэффициенты!$E$2:$R$300,13,FALSE)</f>
        <v>0</v>
      </c>
      <c r="S74" s="34">
        <f>VLOOKUP(C74,коэффициенты!$E$2:$R$300,14,FALSE)</f>
        <v>0</v>
      </c>
      <c r="T74" s="34">
        <f>VLOOKUP(C74,коэффициенты!$E$2:$S$300,15,FALSE)</f>
        <v>0</v>
      </c>
      <c r="U74" s="34">
        <f>VLOOKUP(C74,коэффициенты!$E$2:$U$300,16,FALSE)</f>
        <v>0</v>
      </c>
      <c r="V74" s="34">
        <f>VLOOKUP(C74,коэффициенты!$E$2:$U$300,17,FALSE)</f>
        <v>0</v>
      </c>
      <c r="W74" s="36">
        <f>D74-E74+TIME(0,F74+G74,0)-TIME(0,H74,0)+I74+TIME(0,SUM(J74:M74),0)-TIME(0,SUM(N74:V74),0)</f>
        <v>2.136134259259259</v>
      </c>
      <c r="X74" s="37"/>
      <c r="Y74" s="37"/>
      <c r="Z74" s="37"/>
      <c r="AA74" s="37"/>
      <c r="AB74" s="37"/>
      <c r="AC74" s="37"/>
      <c r="AD74" s="32">
        <v>0.4266319444444444</v>
      </c>
      <c r="AE74" s="37"/>
      <c r="AF74" s="32">
        <v>0.03439814814814814</v>
      </c>
      <c r="AG74" s="32">
        <v>0.037141203703703704</v>
      </c>
      <c r="AH74" s="32">
        <v>0.06017361111111111</v>
      </c>
      <c r="AI74" s="37"/>
      <c r="AJ74" s="41"/>
      <c r="AK74" s="32">
        <v>0.18246527777777777</v>
      </c>
      <c r="AL74" s="32">
        <v>0.24446759259259257</v>
      </c>
      <c r="AM74" s="32">
        <v>0.2962962962962963</v>
      </c>
      <c r="AN74" s="41">
        <v>0.29583333333333334</v>
      </c>
      <c r="AO74" s="32">
        <v>0.3190162037037037</v>
      </c>
      <c r="AP74" s="32">
        <v>0.3237962962962963</v>
      </c>
      <c r="AQ74" s="32">
        <v>0.33041666666666664</v>
      </c>
    </row>
    <row r="75" spans="1:43" ht="13.5">
      <c r="A75" s="29">
        <v>72</v>
      </c>
      <c r="B75" s="30" t="s">
        <v>521</v>
      </c>
      <c r="C75" s="31" t="s">
        <v>90</v>
      </c>
      <c r="D75" s="31" t="s">
        <v>522</v>
      </c>
      <c r="E75" s="32">
        <f>Z75-Y75+AP75-AO75</f>
        <v>0.0026388888888888573</v>
      </c>
      <c r="F75" s="33">
        <f>(10-COUNT(Y75,AB75,AC75,AD75,AF75,AH75,AI75,AK75,AM75,AO75))*коэффициенты!$B$2</f>
        <v>840</v>
      </c>
      <c r="G75" s="34">
        <f>((SIGN(AA75)*-1)+1)*коэффициенты!$B$3+((SIGN(AG75)*-1)+1)*коэффициенты!$B$4+((SIGN(AJ75)*-1)+1)*коэффициенты!$B$5+((SIGN(AL75)*-1)+1)*коэффициенты!$B$6+((SIGN(AN75)*-1)+1)*коэффициенты!$B$7+((SIGN(AQ75)*-1)+1)*коэффициенты!$B$8</f>
        <v>270</v>
      </c>
      <c r="H75" s="34">
        <f>SIGN(AE75)*коэффициенты!$B$4</f>
        <v>0</v>
      </c>
      <c r="I75" s="35">
        <f>IF(AA75&gt;0,(AA75-Z75)*коэффициенты!$B$13)+IF(AL75&gt;0,(AL75-AK75)*коэффициенты!$B$14)+IF(AN75&gt;0,(AN75-AM75)*коэффициенты!$B$15)</f>
        <v>0.3975000000000002</v>
      </c>
      <c r="J75" s="34">
        <f>VLOOKUP(C75,коэффициенты!$E$2:$R$300,5,FALSE)</f>
        <v>0</v>
      </c>
      <c r="K75" s="34">
        <f>VLOOKUP(C75,коэффициенты!$E$2:$R$300,6,FALSE)</f>
        <v>1080</v>
      </c>
      <c r="L75" s="34">
        <f>VLOOKUP(C75,коэффициенты!$E$2:$R$300,7,FALSE)</f>
        <v>0</v>
      </c>
      <c r="M75" s="34">
        <f>VLOOKUP(C75,коэффициенты!$E$2:$R$300,8,FALSE)</f>
        <v>0</v>
      </c>
      <c r="N75" s="34">
        <f>VLOOKUP(C75,коэффициенты!$E$2:$R$300,9,FALSE)</f>
        <v>30</v>
      </c>
      <c r="O75" s="34">
        <f>VLOOKUP(C75,коэффициенты!$E$2:$R$300,10,FALSE)</f>
        <v>0</v>
      </c>
      <c r="P75" s="34">
        <f>VLOOKUP(C75,коэффициенты!$E$2:$R$300,11,FALSE)</f>
        <v>45</v>
      </c>
      <c r="Q75" s="34">
        <f>VLOOKUP(C75,коэффициенты!$E$2:$R$300,12,FALSE)</f>
        <v>30</v>
      </c>
      <c r="R75" s="34">
        <f>VLOOKUP(C75,коэффициенты!$E$2:$R$300,13,FALSE)</f>
        <v>30</v>
      </c>
      <c r="S75" s="34">
        <f>VLOOKUP(C75,коэффициенты!$E$2:$R$300,14,FALSE)</f>
        <v>0</v>
      </c>
      <c r="T75" s="34">
        <f>VLOOKUP(C75,коэффициенты!$E$2:$S$300,15,FALSE)</f>
        <v>0</v>
      </c>
      <c r="U75" s="34">
        <f>VLOOKUP(C75,коэффициенты!$E$2:$U$300,16,FALSE)</f>
        <v>0</v>
      </c>
      <c r="V75" s="34">
        <f>VLOOKUP(C75,коэффициенты!$E$2:$U$300,17,FALSE)</f>
        <v>0</v>
      </c>
      <c r="W75" s="36">
        <f>D75-E75+TIME(0,F75+G75,0)-TIME(0,H75,0)+I75+TIME(0,SUM(J75:M75),0)-TIME(0,SUM(N75:V75),0)</f>
        <v>2.2157986111111114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2">
        <v>0.07387731481481481</v>
      </c>
      <c r="AL75" s="32">
        <v>0.11449074074074074</v>
      </c>
      <c r="AM75" s="32">
        <v>0.15679398148148146</v>
      </c>
      <c r="AN75" s="32">
        <v>0.21555555555555558</v>
      </c>
      <c r="AO75" s="32">
        <v>0.2401388888888889</v>
      </c>
      <c r="AP75" s="32">
        <v>0.24277777777777776</v>
      </c>
      <c r="AQ75" s="32">
        <v>0.2507175925925926</v>
      </c>
    </row>
    <row r="76" spans="1:43" ht="13.5">
      <c r="A76" s="29">
        <v>73</v>
      </c>
      <c r="B76" s="30" t="s">
        <v>523</v>
      </c>
      <c r="C76" s="31" t="s">
        <v>98</v>
      </c>
      <c r="D76" s="31" t="s">
        <v>524</v>
      </c>
      <c r="E76" s="32">
        <f>Z76-Y76+AP76-AO76</f>
        <v>0</v>
      </c>
      <c r="F76" s="33">
        <f>(10-COUNT(Y76,AB76,AC76,AD76,AF76,AH76,AI76,AK76,AM76,AO76))*коэффициенты!$B$2</f>
        <v>720</v>
      </c>
      <c r="G76" s="34">
        <f>((SIGN(AA76)*-1)+1)*коэффициенты!$B$3+((SIGN(AG76)*-1)+1)*коэффициенты!$B$4+((SIGN(AJ76)*-1)+1)*коэффициенты!$B$5+((SIGN(AL76)*-1)+1)*коэффициенты!$B$6+((SIGN(AN76)*-1)+1)*коэффициенты!$B$7+((SIGN(AQ76)*-1)+1)*коэффициенты!$B$8</f>
        <v>570</v>
      </c>
      <c r="H76" s="34">
        <f>SIGN(AE76)*коэффициенты!$B$4</f>
        <v>30</v>
      </c>
      <c r="I76" s="35">
        <f>IF(AA76&gt;0,(AA76-Z76)*коэффициенты!$B$13)+IF(AL76&gt;0,(AL76-AK76)*коэффициенты!$B$14)+IF(AN76&gt;0,(AN76-AM76)*коэффициенты!$B$15)</f>
        <v>0.4649537037037037</v>
      </c>
      <c r="J76" s="34">
        <f>VLOOKUP(C76,коэффициенты!$E$2:$R$300,5,FALSE)</f>
        <v>0</v>
      </c>
      <c r="K76" s="34">
        <f>VLOOKUP(C76,коэффициенты!$E$2:$R$300,6,FALSE)</f>
        <v>1080</v>
      </c>
      <c r="L76" s="34">
        <f>VLOOKUP(C76,коэффициенты!$E$2:$R$300,7,FALSE)</f>
        <v>0</v>
      </c>
      <c r="M76" s="34">
        <f>VLOOKUP(C76,коэффициенты!$E$2:$R$300,8,FALSE)</f>
        <v>0</v>
      </c>
      <c r="N76" s="34">
        <f>VLOOKUP(C76,коэффициенты!$E$2:$R$300,9,FALSE)</f>
        <v>30</v>
      </c>
      <c r="O76" s="34">
        <f>VLOOKUP(C76,коэффициенты!$E$2:$R$300,10,FALSE)</f>
        <v>60</v>
      </c>
      <c r="P76" s="34">
        <f>VLOOKUP(C76,коэффициенты!$E$2:$R$300,11,FALSE)</f>
        <v>30</v>
      </c>
      <c r="Q76" s="34">
        <f>VLOOKUP(C76,коэффициенты!$E$2:$R$300,12,FALSE)</f>
        <v>30</v>
      </c>
      <c r="R76" s="34">
        <f>VLOOKUP(C76,коэффициенты!$E$2:$R$300,13,FALSE)</f>
        <v>30</v>
      </c>
      <c r="S76" s="34">
        <f>VLOOKUP(C76,коэффициенты!$E$2:$R$300,14,FALSE)</f>
        <v>0</v>
      </c>
      <c r="T76" s="34">
        <f>VLOOKUP(C76,коэффициенты!$E$2:$S$300,15,FALSE)</f>
        <v>0</v>
      </c>
      <c r="U76" s="34">
        <f>VLOOKUP(C76,коэффициенты!$E$2:$U$300,16,FALSE)</f>
        <v>160</v>
      </c>
      <c r="V76" s="34">
        <f>VLOOKUP(C76,коэффициенты!$E$2:$U$300,17,FALSE)</f>
        <v>0</v>
      </c>
      <c r="W76" s="36">
        <f>D76-E76+TIME(0,F76+G76,0)-TIME(0,H76,0)+I76+TIME(0,SUM(J76:M76),0)-TIME(0,SUM(N76:V76),0)</f>
        <v>2.231215277777778</v>
      </c>
      <c r="X76" s="37"/>
      <c r="Y76" s="37"/>
      <c r="Z76" s="37"/>
      <c r="AA76" s="37"/>
      <c r="AB76" s="37"/>
      <c r="AC76" s="32">
        <v>0.33869212962962963</v>
      </c>
      <c r="AD76" s="32">
        <v>0.3169675925925926</v>
      </c>
      <c r="AE76" s="32">
        <v>0.31622685185185184</v>
      </c>
      <c r="AF76" s="37"/>
      <c r="AG76" s="37"/>
      <c r="AH76" s="37"/>
      <c r="AI76" s="37"/>
      <c r="AJ76" s="37"/>
      <c r="AK76" s="32">
        <v>0.09069444444444445</v>
      </c>
      <c r="AL76" s="32">
        <v>0.12341435185185186</v>
      </c>
      <c r="AM76" s="32">
        <v>0.18543981481481484</v>
      </c>
      <c r="AN76" s="32">
        <v>0.26895833333333335</v>
      </c>
      <c r="AO76" s="37"/>
      <c r="AP76" s="37"/>
      <c r="AQ76" s="37"/>
    </row>
    <row r="77" spans="1:43" ht="13.5">
      <c r="A77" s="29">
        <v>74</v>
      </c>
      <c r="B77" s="30" t="s">
        <v>525</v>
      </c>
      <c r="C77" s="31" t="s">
        <v>88</v>
      </c>
      <c r="D77" s="31" t="s">
        <v>526</v>
      </c>
      <c r="E77" s="32">
        <f>Z77-Y77+AP77-AO77</f>
        <v>0.0034490740740740766</v>
      </c>
      <c r="F77" s="33">
        <f>(10-COUNT(Y77,AB77,AC77,AD77,AF77,AH77,AI77,AK77,AM77,AO77))*коэффициенты!$B$2</f>
        <v>840</v>
      </c>
      <c r="G77" s="34">
        <f>((SIGN(AA77)*-1)+1)*коэффициенты!$B$3+((SIGN(AG77)*-1)+1)*коэффициенты!$B$4+((SIGN(AJ77)*-1)+1)*коэффициенты!$B$5+((SIGN(AL77)*-1)+1)*коэффициенты!$B$6+((SIGN(AN77)*-1)+1)*коэффициенты!$B$7+((SIGN(AQ77)*-1)+1)*коэффициенты!$B$8</f>
        <v>270</v>
      </c>
      <c r="H77" s="34">
        <f>SIGN(AE77)*коэффициенты!$B$4</f>
        <v>0</v>
      </c>
      <c r="I77" s="35">
        <f>IF(AA77&gt;0,(AA77-Z77)*коэффициенты!$B$13)+IF(AL77&gt;0,(AL77-AK77)*коэффициенты!$B$14)+IF(AN77&gt;0,(AN77-AM77)*коэффициенты!$B$15)</f>
        <v>0.4424537037037036</v>
      </c>
      <c r="J77" s="34">
        <f>VLOOKUP(C77,коэффициенты!$E$2:$R$300,5,FALSE)</f>
        <v>0</v>
      </c>
      <c r="K77" s="34">
        <f>VLOOKUP(C77,коэффициенты!$E$2:$R$300,6,FALSE)</f>
        <v>1200</v>
      </c>
      <c r="L77" s="34">
        <f>VLOOKUP(C77,коэффициенты!$E$2:$R$300,7,FALSE)</f>
        <v>0</v>
      </c>
      <c r="M77" s="34">
        <f>VLOOKUP(C77,коэффициенты!$E$2:$R$300,8,FALSE)</f>
        <v>40</v>
      </c>
      <c r="N77" s="34">
        <f>VLOOKUP(C77,коэффициенты!$E$2:$R$300,9,FALSE)</f>
        <v>30</v>
      </c>
      <c r="O77" s="34">
        <f>VLOOKUP(C77,коэффициенты!$E$2:$R$300,10,FALSE)</f>
        <v>0</v>
      </c>
      <c r="P77" s="34">
        <f>VLOOKUP(C77,коэффициенты!$E$2:$R$300,11,FALSE)</f>
        <v>75</v>
      </c>
      <c r="Q77" s="34">
        <f>VLOOKUP(C77,коэффициенты!$E$2:$R$300,12,FALSE)</f>
        <v>30</v>
      </c>
      <c r="R77" s="34">
        <f>VLOOKUP(C77,коэффициенты!$E$2:$R$300,13,FALSE)</f>
        <v>30</v>
      </c>
      <c r="S77" s="34">
        <f>VLOOKUP(C77,коэффициенты!$E$2:$R$300,14,FALSE)</f>
        <v>0</v>
      </c>
      <c r="T77" s="34">
        <f>VLOOKUP(C77,коэффициенты!$E$2:$S$300,15,FALSE)</f>
        <v>0</v>
      </c>
      <c r="U77" s="34">
        <f>VLOOKUP(C77,коэффициенты!$E$2:$U$300,16,FALSE)</f>
        <v>0</v>
      </c>
      <c r="V77" s="34">
        <f>VLOOKUP(C77,коэффициенты!$E$2:$U$300,17,FALSE)</f>
        <v>0</v>
      </c>
      <c r="W77" s="36">
        <f>D77-E77+TIME(0,F77+G77,0)-TIME(0,H77,0)+I77+TIME(0,SUM(J77:M77),0)-TIME(0,SUM(N77:V77),0)</f>
        <v>2.3529745370370367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2">
        <v>0.07855324074074074</v>
      </c>
      <c r="AL77" s="32">
        <v>0.11899305555555556</v>
      </c>
      <c r="AM77" s="32">
        <v>0.16136574074074075</v>
      </c>
      <c r="AN77" s="32">
        <v>0.23153935185185184</v>
      </c>
      <c r="AO77" s="32">
        <v>0.2686574074074074</v>
      </c>
      <c r="AP77" s="32">
        <v>0.2721064814814815</v>
      </c>
      <c r="AQ77" s="41">
        <v>0.2790509259259259</v>
      </c>
    </row>
    <row r="78" spans="1:43" ht="13.5">
      <c r="A78" s="29">
        <v>75</v>
      </c>
      <c r="B78" s="30" t="s">
        <v>463</v>
      </c>
      <c r="C78" s="31" t="s">
        <v>92</v>
      </c>
      <c r="D78" s="31" t="s">
        <v>464</v>
      </c>
      <c r="E78" s="32">
        <f>Z78-Y78+AP78-AO78</f>
        <v>0</v>
      </c>
      <c r="F78" s="33">
        <f>(10-COUNT(Y78,AB78,AC78,AD78,AF78,AH78,AI78,AK78,AM78,AO78))*коэффициенты!$B$2</f>
        <v>840</v>
      </c>
      <c r="G78" s="34">
        <f>((SIGN(AA78)*-1)+1)*коэффициенты!$B$3+((SIGN(AG78)*-1)+1)*коэффициенты!$B$4+((SIGN(AJ78)*-1)+1)*коэффициенты!$B$5+((SIGN(AL78)*-1)+1)*коэффициенты!$B$6+((SIGN(AN78)*-1)+1)*коэффициенты!$B$7+((SIGN(AQ78)*-1)+1)*коэффициенты!$B$8</f>
        <v>450</v>
      </c>
      <c r="H78" s="34">
        <f>SIGN(AE78)*коэффициенты!$B$4</f>
        <v>0</v>
      </c>
      <c r="I78" s="35">
        <f>IF(AA78&gt;0,(AA78-Z78)*коэффициенты!$B$13)+IF(AL78&gt;0,(AL78-AK78)*коэффициенты!$B$14)+IF(AN78&gt;0,(AN78-AM78)*коэффициенты!$B$15)</f>
        <v>0.5584259259259259</v>
      </c>
      <c r="J78" s="34">
        <f>VLOOKUP(C78,коэффициенты!$E$2:$R$300,5,FALSE)</f>
        <v>0</v>
      </c>
      <c r="K78" s="34">
        <f>VLOOKUP(C78,коэффициенты!$E$2:$R$300,6,FALSE)</f>
        <v>1200</v>
      </c>
      <c r="L78" s="34">
        <f>VLOOKUP(C78,коэффициенты!$E$2:$R$300,7,FALSE)</f>
        <v>0</v>
      </c>
      <c r="M78" s="34">
        <f>VLOOKUP(C78,коэффициенты!$E$2:$R$300,8,FALSE)</f>
        <v>0</v>
      </c>
      <c r="N78" s="34">
        <f>VLOOKUP(C78,коэффициенты!$E$2:$R$300,9,FALSE)</f>
        <v>30</v>
      </c>
      <c r="O78" s="34">
        <f>VLOOKUP(C78,коэффициенты!$E$2:$R$300,10,FALSE)</f>
        <v>60</v>
      </c>
      <c r="P78" s="34">
        <f>VLOOKUP(C78,коэффициенты!$E$2:$R$300,11,FALSE)</f>
        <v>75</v>
      </c>
      <c r="Q78" s="34">
        <f>VLOOKUP(C78,коэффициенты!$E$2:$R$300,12,FALSE)</f>
        <v>30</v>
      </c>
      <c r="R78" s="34">
        <f>VLOOKUP(C78,коэффициенты!$E$2:$R$300,13,FALSE)</f>
        <v>30</v>
      </c>
      <c r="S78" s="34">
        <f>VLOOKUP(C78,коэффициенты!$E$2:$R$300,14,FALSE)</f>
        <v>0</v>
      </c>
      <c r="T78" s="34">
        <f>VLOOKUP(C78,коэффициенты!$E$2:$S$300,15,FALSE)</f>
        <v>0</v>
      </c>
      <c r="U78" s="34">
        <f>VLOOKUP(C78,коэффициенты!$E$2:$U$300,16,FALSE)</f>
        <v>0</v>
      </c>
      <c r="V78" s="34">
        <f>VLOOKUP(C78,коэффициенты!$E$2:$U$300,17,FALSE)</f>
        <v>0</v>
      </c>
      <c r="W78" s="36">
        <f>D78-E78+TIME(0,F78+G78,0)-TIME(0,H78,0)+I78+TIME(0,SUM(J78:M78),0)-TIME(0,SUM(N78:V78),0)</f>
        <v>2.489178240740741</v>
      </c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2">
        <v>0.305787037037037</v>
      </c>
      <c r="AJ78" s="42">
        <v>0.305787037037037</v>
      </c>
      <c r="AK78" s="32">
        <v>0.09807870370370371</v>
      </c>
      <c r="AL78" s="32">
        <v>0.15138888888888888</v>
      </c>
      <c r="AM78" s="32">
        <v>0.1904861111111111</v>
      </c>
      <c r="AN78" s="32">
        <v>0.2767824074074074</v>
      </c>
      <c r="AO78" s="37"/>
      <c r="AP78" s="37"/>
      <c r="AQ78" s="37"/>
    </row>
    <row r="79" spans="1:43" ht="13.5">
      <c r="A79" s="29">
        <v>76</v>
      </c>
      <c r="B79" s="30" t="s">
        <v>527</v>
      </c>
      <c r="C79" s="31" t="s">
        <v>100</v>
      </c>
      <c r="D79" s="31" t="s">
        <v>528</v>
      </c>
      <c r="E79" s="32">
        <f>Z79-Y79+AP79-AO79</f>
        <v>0.006562500000000027</v>
      </c>
      <c r="F79" s="33">
        <f>(10-COUNT(Y79,AB79,AC79,AD79,AF79,AH79,AI79,AK79,AM79,AO79))*коэффициенты!$B$2</f>
        <v>840</v>
      </c>
      <c r="G79" s="34">
        <f>((SIGN(AA79)*-1)+1)*коэффициенты!$B$3+((SIGN(AG79)*-1)+1)*коэффициенты!$B$4+((SIGN(AJ79)*-1)+1)*коэффициенты!$B$5+((SIGN(AL79)*-1)+1)*коэффициенты!$B$6+((SIGN(AN79)*-1)+1)*коэффициенты!$B$7+((SIGN(AQ79)*-1)+1)*коэффициенты!$B$8</f>
        <v>570</v>
      </c>
      <c r="H79" s="34">
        <f>SIGN(AE79)*коэффициенты!$B$4</f>
        <v>0</v>
      </c>
      <c r="I79" s="35">
        <f>IF(AA79&gt;0,(AA79-Z79)*коэффициенты!$B$13)+IF(AL79&gt;0,(AL79-AK79)*коэффициенты!$B$14)+IF(AN79&gt;0,(AN79-AM79)*коэффициенты!$B$15)</f>
        <v>0.5981944444444446</v>
      </c>
      <c r="J79" s="34">
        <f>VLOOKUP(C79,коэффициенты!$E$2:$R$300,5,FALSE)</f>
        <v>0</v>
      </c>
      <c r="K79" s="34">
        <f>VLOOKUP(C79,коэффициенты!$E$2:$R$300,6,FALSE)</f>
        <v>960</v>
      </c>
      <c r="L79" s="34">
        <f>VLOOKUP(C79,коэффициенты!$E$2:$R$300,7,FALSE)</f>
        <v>0</v>
      </c>
      <c r="M79" s="34">
        <f>VLOOKUP(C79,коэффициенты!$E$2:$R$300,8,FALSE)</f>
        <v>0</v>
      </c>
      <c r="N79" s="34">
        <f>VLOOKUP(C79,коэффициенты!$E$2:$R$300,9,FALSE)</f>
        <v>0</v>
      </c>
      <c r="O79" s="34">
        <f>VLOOKUP(C79,коэффициенты!$E$2:$R$300,10,FALSE)</f>
        <v>0</v>
      </c>
      <c r="P79" s="34">
        <f>VLOOKUP(C79,коэффициенты!$E$2:$R$300,11,FALSE)</f>
        <v>30</v>
      </c>
      <c r="Q79" s="34">
        <f>VLOOKUP(C79,коэффициенты!$E$2:$R$300,12,FALSE)</f>
        <v>0</v>
      </c>
      <c r="R79" s="34">
        <f>VLOOKUP(C79,коэффициенты!$E$2:$R$300,13,FALSE)</f>
        <v>30</v>
      </c>
      <c r="S79" s="34">
        <f>VLOOKUP(C79,коэффициенты!$E$2:$R$300,14,FALSE)</f>
        <v>0</v>
      </c>
      <c r="T79" s="34">
        <f>VLOOKUP(C79,коэффициенты!$E$2:$S$300,15,FALSE)</f>
        <v>0</v>
      </c>
      <c r="U79" s="34">
        <f>VLOOKUP(C79,коэффициенты!$E$2:$U$300,16,FALSE)</f>
        <v>0</v>
      </c>
      <c r="V79" s="34">
        <f>VLOOKUP(C79,коэффициенты!$E$2:$U$300,17,FALSE)</f>
        <v>0</v>
      </c>
      <c r="W79" s="36">
        <f>D79-E79+TIME(0,F79+G79,0)-TIME(0,H79,0)+I79+TIME(0,SUM(J79:M79),0)-TIME(0,SUM(N79:V79),0)</f>
        <v>2.6011342592592595</v>
      </c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2">
        <v>0.06224537037037037</v>
      </c>
      <c r="AL79" s="32">
        <v>0.13856481481481484</v>
      </c>
      <c r="AM79" s="32">
        <v>0.1889236111111111</v>
      </c>
      <c r="AN79" s="32">
        <v>0.2621527777777778</v>
      </c>
      <c r="AO79" s="32">
        <v>0.2850347222222222</v>
      </c>
      <c r="AP79" s="32">
        <v>0.29159722222222223</v>
      </c>
      <c r="AQ79" s="37"/>
    </row>
    <row r="80" spans="1:43" ht="13.5">
      <c r="A80" s="39"/>
      <c r="X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3" ht="13.5">
      <c r="A81" s="39"/>
      <c r="X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0" ht="13.5">
      <c r="A82" s="39"/>
      <c r="X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1:43" ht="13.5">
      <c r="A83" s="39"/>
      <c r="X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43" ht="13.5">
      <c r="A84" s="39"/>
      <c r="AD84" s="40"/>
      <c r="AE84" s="40"/>
      <c r="AF84" s="40"/>
      <c r="AG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43" ht="13.5">
      <c r="A85" s="39"/>
      <c r="X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43" ht="13.5">
      <c r="A86" s="39"/>
      <c r="AD86" s="40"/>
      <c r="AE86" s="40"/>
      <c r="AF86" s="40"/>
      <c r="AG86" s="40"/>
      <c r="AI86" s="40"/>
      <c r="AJ86" s="40"/>
      <c r="AL86" s="40"/>
      <c r="AN86" s="40"/>
      <c r="AO86" s="40"/>
      <c r="AP86" s="40"/>
      <c r="AQ86" s="40"/>
    </row>
  </sheetData>
  <mergeCells count="8">
    <mergeCell ref="A1:W2"/>
    <mergeCell ref="AO1:AQ1"/>
    <mergeCell ref="Y1:AA1"/>
    <mergeCell ref="AD1:AE1"/>
    <mergeCell ref="AK1:AL1"/>
    <mergeCell ref="AF1:AG1"/>
    <mergeCell ref="AI1:AJ1"/>
    <mergeCell ref="AM1:AN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O-time.ru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Tutty</cp:lastModifiedBy>
  <dcterms:created xsi:type="dcterms:W3CDTF">2010-10-18T14:39:55Z</dcterms:created>
  <dcterms:modified xsi:type="dcterms:W3CDTF">2010-10-21T06:23:42Z</dcterms:modified>
  <cp:category/>
  <cp:version/>
  <cp:contentType/>
  <cp:contentStatus/>
</cp:coreProperties>
</file>